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2"/>
  </bookViews>
  <sheets>
    <sheet name="工程量清单说明" sheetId="3" r:id="rId1"/>
    <sheet name="汇总表" sheetId="7" r:id="rId2"/>
    <sheet name="800章" sheetId="4" r:id="rId3"/>
  </sheets>
  <definedNames>
    <definedName name="_xlnm.Print_Titles" localSheetId="2">'800章'!$1:$2</definedName>
  </definedNames>
  <calcPr calcId="144525"/>
</workbook>
</file>

<file path=xl/sharedStrings.xml><?xml version="1.0" encoding="utf-8"?>
<sst xmlns="http://schemas.openxmlformats.org/spreadsheetml/2006/main" count="730" uniqueCount="406">
  <si>
    <r>
      <rPr>
        <b/>
        <sz val="11"/>
        <color theme="1"/>
        <rFont val="Arial"/>
        <charset val="134"/>
      </rPr>
      <t>1.</t>
    </r>
    <r>
      <rPr>
        <b/>
        <sz val="11"/>
        <color theme="1"/>
        <rFont val="黑体"/>
        <charset val="134"/>
      </rPr>
      <t>工程量清单说明</t>
    </r>
  </si>
  <si>
    <r>
      <rPr>
        <sz val="11"/>
        <color theme="1"/>
        <rFont val="Calibri"/>
        <charset val="134"/>
      </rPr>
      <t xml:space="preserve">1.1 </t>
    </r>
    <r>
      <rPr>
        <sz val="11"/>
        <color theme="1"/>
        <rFont val="宋体"/>
        <charset val="134"/>
      </rPr>
      <t>本工程量清单是根据采购文件中包括的、有合同约束力的图纸以及有关工程量清单的国家标准、行业标准、《江西省建筑工程消耗量定额及统一基价表》、《江西省建筑装饰装修工程消耗量定额及统一基价表》、《江西省安装工程消耗量定额及单位估价表》、合同条款中约定的工程量计算规则编制。约定计量规则中没有的子目，其工程量按照有合同约束力的图纸所标示尺寸的理论净量计算。计量采用中华人民共和国法定计量单位。</t>
    </r>
  </si>
  <si>
    <r>
      <rPr>
        <sz val="11"/>
        <color theme="1"/>
        <rFont val="Calibri"/>
        <charset val="134"/>
      </rPr>
      <t xml:space="preserve">1.2 </t>
    </r>
    <r>
      <rPr>
        <sz val="11"/>
        <color theme="1"/>
        <rFont val="宋体"/>
        <charset val="134"/>
      </rPr>
      <t>本工程量清单应与采购文件中的采购须知、通用合同条款、专用合同条款、技术规范及图纸等一起阅读和理解。</t>
    </r>
  </si>
  <si>
    <r>
      <rPr>
        <sz val="11"/>
        <color theme="1"/>
        <rFont val="Calibri"/>
        <charset val="134"/>
      </rPr>
      <t>1.3</t>
    </r>
    <r>
      <rPr>
        <sz val="11"/>
        <color theme="1"/>
        <rFont val="宋体"/>
        <charset val="134"/>
      </rPr>
      <t>本工程量清单中所列工程数量是估算的或设计的预计数量，仅作为响应报价的共同基础，不能作为最终结算与支付的依据。实际支付应按实际完成的工程量，由承包人按技术规范规定的计量方法，以监理人认可的尺寸、断面计量，按本工程量清单的单价和总额价计算支付金额；或者，根据具体情况，由监理人确定的单价或总额价计算支付额。</t>
    </r>
  </si>
  <si>
    <r>
      <rPr>
        <sz val="11"/>
        <color theme="1"/>
        <rFont val="Calibri"/>
        <charset val="134"/>
      </rPr>
      <t>1.4</t>
    </r>
    <r>
      <rPr>
        <sz val="11"/>
        <color theme="1"/>
        <rFont val="宋体"/>
        <charset val="134"/>
      </rPr>
      <t>工程量清单中各章的工程子目的范围与计量等应与</t>
    </r>
    <r>
      <rPr>
        <sz val="11"/>
        <color theme="1"/>
        <rFont val="Calibri"/>
        <charset val="134"/>
      </rPr>
      <t>“</t>
    </r>
    <r>
      <rPr>
        <sz val="11"/>
        <color theme="1"/>
        <rFont val="宋体"/>
        <charset val="134"/>
      </rPr>
      <t>技术规范</t>
    </r>
    <r>
      <rPr>
        <sz val="11"/>
        <color theme="1"/>
        <rFont val="Calibri"/>
        <charset val="134"/>
      </rPr>
      <t>”</t>
    </r>
    <r>
      <rPr>
        <sz val="11"/>
        <color theme="1"/>
        <rFont val="宋体"/>
        <charset val="134"/>
      </rPr>
      <t>相应章节的范围、计量与支付条款结合起来理解或解释。</t>
    </r>
  </si>
  <si>
    <r>
      <rPr>
        <sz val="11"/>
        <color theme="1"/>
        <rFont val="Calibri"/>
        <charset val="134"/>
      </rPr>
      <t xml:space="preserve">1.5 </t>
    </r>
    <r>
      <rPr>
        <sz val="11"/>
        <color theme="1"/>
        <rFont val="宋体"/>
        <charset val="134"/>
      </rPr>
      <t>工程量清单中所列工程量的变动，丝毫不会降低或影响合同条款的效力，也不免除承包人按规定的标准进行施工和修复缺陷的责任。</t>
    </r>
  </si>
  <si>
    <r>
      <rPr>
        <sz val="11"/>
        <color theme="1"/>
        <rFont val="Calibri"/>
        <charset val="134"/>
      </rPr>
      <t>1.6</t>
    </r>
    <r>
      <rPr>
        <sz val="11"/>
        <color theme="1"/>
        <rFont val="宋体"/>
        <charset val="134"/>
      </rPr>
      <t>图纸中所列的工程数量表及数量汇总表仅是提供资料，不是工程量清单的外延。当图纸与工程量清单所列数量不一致时，以工程量清单所列数量作为报价的依据。</t>
    </r>
  </si>
  <si>
    <r>
      <rPr>
        <b/>
        <sz val="11"/>
        <color theme="1"/>
        <rFont val="Arial"/>
        <charset val="134"/>
      </rPr>
      <t>2</t>
    </r>
    <r>
      <rPr>
        <b/>
        <sz val="11"/>
        <color theme="1"/>
        <rFont val="黑体"/>
        <charset val="134"/>
      </rPr>
      <t>．响应报价说明</t>
    </r>
  </si>
  <si>
    <r>
      <rPr>
        <sz val="11"/>
        <color theme="1"/>
        <rFont val="Calibri"/>
        <charset val="134"/>
      </rPr>
      <t>2.1</t>
    </r>
    <r>
      <rPr>
        <sz val="11"/>
        <color theme="1"/>
        <rFont val="宋体"/>
        <charset val="134"/>
      </rPr>
      <t>本项目采购采用工程量电子固化清单，采购人公布标段控制上限价和各子目的控制上限单价，供应商应按照采购人提供的工程量电子固化清单填报（工程量固化清单须在《南昌东管理中心网》</t>
    </r>
    <r>
      <rPr>
        <sz val="11"/>
        <color theme="1"/>
        <rFont val="Calibri"/>
        <charset val="134"/>
      </rPr>
      <t>(http://www.jxgsdgzx.com/)</t>
    </r>
    <r>
      <rPr>
        <sz val="11"/>
        <color theme="1"/>
        <rFont val="宋体"/>
        <charset val="134"/>
      </rPr>
      <t>下载），供应商仅需在清单汇总表合计栏中填报投标总价（整数），即可完成投标工程量清单的编制，确定投标单价，并打印出投标工程量清单，编入询比采购响应文件。供应商的响应文件工程量清单中的响应报价应与响应函文字报价保持一致，如果报价金额出现差异时，则以响应函大写金额报价为准。</t>
    </r>
  </si>
  <si>
    <r>
      <rPr>
        <sz val="11"/>
        <color theme="1"/>
        <rFont val="Calibri"/>
        <charset val="134"/>
      </rPr>
      <t>2.2</t>
    </r>
    <r>
      <rPr>
        <sz val="11"/>
        <color theme="1"/>
        <rFont val="宋体"/>
        <charset val="134"/>
      </rPr>
      <t>除非合同另有规定，工程量清单中任何支付项目所列的综合单价或总额都应被认为是该支付项目所必不可少的全部作业的充分报酬，包括所有劳力、材料和设备的提供、安装和维修、临时工程的修建、维护和拆除、措施费用、利润、规费、税金以及合同明示或暗示的所有一般风险、责任和义务费用等，它们应该被认为均已计入工程量清单有标价的各项工程项目中。</t>
    </r>
  </si>
  <si>
    <r>
      <rPr>
        <sz val="11"/>
        <color theme="1"/>
        <rFont val="Calibri"/>
        <charset val="134"/>
      </rPr>
      <t xml:space="preserve">2.3 </t>
    </r>
    <r>
      <rPr>
        <sz val="11"/>
        <color theme="1"/>
        <rFont val="宋体"/>
        <charset val="134"/>
      </rPr>
      <t>工程量清单中响应人没有填入单价或价格的子目，其费用视为已分摊在工程量清单中其他相关子目的单价或价格之中。承包人必须按监理人指令完成工程量清单中未填入单价或价格的子目，但不能得到结算与支付。</t>
    </r>
  </si>
  <si>
    <r>
      <rPr>
        <sz val="11"/>
        <color theme="1"/>
        <rFont val="Calibri"/>
        <charset val="134"/>
      </rPr>
      <t xml:space="preserve">2.4 </t>
    </r>
    <r>
      <rPr>
        <sz val="11"/>
        <color theme="1"/>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</si>
  <si>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1"/>
        <color theme="1"/>
        <rFont val="Calibri"/>
        <charset val="134"/>
      </rPr>
      <t xml:space="preserve">2.5 </t>
    </r>
    <r>
      <rPr>
        <sz val="11"/>
        <color theme="1"/>
        <rFont val="宋体"/>
        <charset val="134"/>
      </rPr>
      <t>承包人用于本合同工程的各类装备的提供、运输、维护、拆卸、拼装等支付的费用，已包括在工程量清单的单价与总额价之中。</t>
    </r>
  </si>
  <si>
    <r>
      <rPr>
        <sz val="11"/>
        <color theme="1"/>
        <rFont val="Calibri"/>
        <charset val="134"/>
      </rPr>
      <t xml:space="preserve">2.6 </t>
    </r>
    <r>
      <rPr>
        <sz val="11"/>
        <color theme="1"/>
        <rFont val="宋体"/>
        <charset val="134"/>
      </rPr>
      <t>工程量清单中各项金额均以人民币（元）结算。</t>
    </r>
  </si>
  <si>
    <r>
      <rPr>
        <sz val="11"/>
        <color theme="1"/>
        <rFont val="Calibri"/>
        <charset val="134"/>
      </rPr>
      <t>2.7</t>
    </r>
    <r>
      <rPr>
        <sz val="11"/>
        <color theme="1"/>
        <rFont val="宋体"/>
        <charset val="134"/>
      </rPr>
      <t>工程量清单标明商品砼的项目</t>
    </r>
    <r>
      <rPr>
        <sz val="11"/>
        <color theme="1"/>
        <rFont val="Calibri"/>
        <charset val="134"/>
      </rPr>
      <t>,</t>
    </r>
    <r>
      <rPr>
        <sz val="11"/>
        <color theme="1"/>
        <rFont val="宋体"/>
        <charset val="134"/>
      </rPr>
      <t>承包人必须使用商品砼，其费用已包括在工程量清单的单价与总额价之中。</t>
    </r>
  </si>
  <si>
    <r>
      <rPr>
        <sz val="11"/>
        <color theme="1"/>
        <rFont val="Calibri"/>
        <charset val="134"/>
      </rPr>
      <t xml:space="preserve">2.9 </t>
    </r>
    <r>
      <rPr>
        <sz val="11"/>
        <color theme="1"/>
        <rFont val="宋体"/>
        <charset val="134"/>
      </rPr>
      <t>响应人在响应报价时，应充分考虑到重建工程的复杂性，其费用已包括在工程量清单的单价与总额价之中。</t>
    </r>
  </si>
  <si>
    <r>
      <rPr>
        <b/>
        <sz val="11"/>
        <color theme="1"/>
        <rFont val="Arial"/>
        <charset val="134"/>
      </rPr>
      <t xml:space="preserve">3. </t>
    </r>
    <r>
      <rPr>
        <b/>
        <sz val="11"/>
        <color theme="1"/>
        <rFont val="黑体"/>
        <charset val="134"/>
      </rPr>
      <t>计日工说明</t>
    </r>
  </si>
  <si>
    <t>本项目不使用计日工。</t>
  </si>
  <si>
    <t>4. 其他说明</t>
  </si>
  <si>
    <t>4.1工程量清单采用固化清单。</t>
  </si>
  <si>
    <t>4.2 工程量固化清单以补遗书形式发布在江西省高速集团南昌东管理中心网站（http://www.jxgsdgzx.com/）通告栏，请响应人下载填报。</t>
  </si>
  <si>
    <t>南昌东管理中心新建交安设施钢结构大棚工程量清单汇总表</t>
  </si>
  <si>
    <t>标段：FJ</t>
  </si>
  <si>
    <t>序号</t>
  </si>
  <si>
    <t>章次</t>
  </si>
  <si>
    <t>科目名称</t>
  </si>
  <si>
    <t>最高响应限价（元）</t>
  </si>
  <si>
    <t>响应报价（元）</t>
  </si>
  <si>
    <t>备注</t>
  </si>
  <si>
    <t>土建部分</t>
  </si>
  <si>
    <t>安装工程</t>
  </si>
  <si>
    <t>室外工程</t>
  </si>
  <si>
    <t>合计</t>
  </si>
  <si>
    <t>南昌东管理中心新建交安设施钢结构大棚工程量清单
第800章  房建工程</t>
  </si>
  <si>
    <t>子目号</t>
  </si>
  <si>
    <t>名称</t>
  </si>
  <si>
    <t>项目特征描述</t>
  </si>
  <si>
    <t>单位</t>
  </si>
  <si>
    <t>工程量</t>
  </si>
  <si>
    <t>上限单价（元）</t>
  </si>
  <si>
    <t>上限合价（元）</t>
  </si>
  <si>
    <t>响应单价（元）</t>
  </si>
  <si>
    <t>响应合价（元）</t>
  </si>
  <si>
    <t>801-1</t>
  </si>
  <si>
    <t>300宽纤维网</t>
  </si>
  <si>
    <t>不同材料墙体连接处300钢丝网</t>
  </si>
  <si>
    <t>m2</t>
  </si>
  <si>
    <t/>
  </si>
  <si>
    <t>801-2</t>
  </si>
  <si>
    <t>C30素砼包裹</t>
  </si>
  <si>
    <t>1、柱脚用C30非泵送素砼包裹</t>
  </si>
  <si>
    <t>m3</t>
  </si>
  <si>
    <t>801-3</t>
  </si>
  <si>
    <t>拆除人行道</t>
  </si>
  <si>
    <t>1、拆除混凝土路面</t>
  </si>
  <si>
    <t>801-4</t>
  </si>
  <si>
    <t>成品铝合金门</t>
  </si>
  <si>
    <t>1.类别：成品铝合金门
2.含制作、运输、安装、五金、锁等</t>
  </si>
  <si>
    <t>801-5</t>
  </si>
  <si>
    <t>承台</t>
  </si>
  <si>
    <t>1.复合模板
2.木支撑</t>
  </si>
  <si>
    <t>801-6</t>
  </si>
  <si>
    <t>垂直运输</t>
  </si>
  <si>
    <t>屋檐高9m</t>
  </si>
  <si>
    <t>801-7</t>
  </si>
  <si>
    <t>地1</t>
  </si>
  <si>
    <t>地1-水泥砂浆地面(金属护栏板校正车间、金属护栏板校正后车间)
1、15厚1:2.5水泥砂浆,表面撒适量水泥粉抹压平整；2、45厚C20细石混凝土；3、1.5厚聚氨酯防水层(两道)；4、最薄处20厚1:3水泥砂浆找坡层,抹平；5、水泥浆一道(内掺建筑胶)；6、原有混凝土垫层(表面机械打磨);</t>
  </si>
  <si>
    <t>801-8</t>
  </si>
  <si>
    <t>地3</t>
  </si>
  <si>
    <t>地3-防滑地砖地面(卫生间)
1、10厚防滑地砖,干水泥擦缝；2、30厚1:3水泥砂浆结合层,表面撒水泥粉；3、1.5厚聚氨酯防水层(两道)；4、最薄处20厚1:3水泥砂浆找坡层,抹平；5、水泥浆一道(内掺建筑胶)；6、原有混凝土垫层(表面机械打磨);</t>
  </si>
  <si>
    <t>801-9</t>
  </si>
  <si>
    <t>电动排烟窗</t>
  </si>
  <si>
    <t>1.类别：电动排烟窗
2.含制作、运输、安装、五金、锁等</t>
  </si>
  <si>
    <t>801-10</t>
  </si>
  <si>
    <t>垫层</t>
  </si>
  <si>
    <t>1.混凝土种类：泵送商品碎石砼；
2.混凝土强度等级：C15</t>
  </si>
  <si>
    <t>801-11</t>
  </si>
  <si>
    <t>吊顶天棚 平顶B</t>
  </si>
  <si>
    <t>1.300x300轻钢龙骨铝扣板
2.轻钢吊顶倒T骨架</t>
  </si>
  <si>
    <t>801-12</t>
  </si>
  <si>
    <t>独立基础</t>
  </si>
  <si>
    <t>1.混凝土种类：泵送商品碎石砼
2.混凝土强度等级：C30</t>
  </si>
  <si>
    <t>801-13</t>
  </si>
  <si>
    <t>钢筋笼</t>
  </si>
  <si>
    <t>1.混凝土灌注桩钢筋笼 带肋钢筋HRB400</t>
  </si>
  <si>
    <t>t</t>
  </si>
  <si>
    <t>801-14</t>
  </si>
  <si>
    <t>钢梁</t>
  </si>
  <si>
    <t>1、材质：Q345B；2、钢结构类型：焊接H型钢；3、钢梁制作、安装、运输；4、除锈方式：喷砂除锈；5、钢结构运距自行考虑；6、详见图纸</t>
  </si>
  <si>
    <t>801-15</t>
  </si>
  <si>
    <t>钢支撑、钢拉条</t>
  </si>
  <si>
    <t>1、材质：Q345B；2、钢结构类型：钢支撑、钢拉条；3、除锈方式：喷砂除锈；4、钢结构运距自行考虑；5、详见图纸</t>
  </si>
  <si>
    <t>801-16</t>
  </si>
  <si>
    <t>钢质卷帘门</t>
  </si>
  <si>
    <t>1.类别：钢质卷帘门
2.含制作、运输、安装、五金、锁等；电动装置6套</t>
  </si>
  <si>
    <t>801-17</t>
  </si>
  <si>
    <t>构造柱</t>
  </si>
  <si>
    <t>-a</t>
  </si>
  <si>
    <t>构造柱-C30混凝土浇筑</t>
  </si>
  <si>
    <t>1.混凝土种类:非泵送混凝土
2.混凝土强度等级:C30</t>
  </si>
  <si>
    <t>-b</t>
  </si>
  <si>
    <t>构造柱-模板支撑</t>
  </si>
  <si>
    <t>1.复合模板
2.钢支撑</t>
  </si>
  <si>
    <t>801-18</t>
  </si>
  <si>
    <t>箍筋</t>
  </si>
  <si>
    <t>箍筋直径≤10mm</t>
  </si>
  <si>
    <t>箍筋 带肋钢筋HRB400以内 直径≤10mm</t>
  </si>
  <si>
    <t>箍筋直径＞10mm</t>
  </si>
  <si>
    <t>箍筋 带肋钢筋HRB400以内 直径＞10mm</t>
  </si>
  <si>
    <t>801-19</t>
  </si>
  <si>
    <t>过梁</t>
  </si>
  <si>
    <t>过梁-C30混凝土浇筑</t>
  </si>
  <si>
    <t>1.混凝土种类:非泵送混凝土
2.混凝土强度等级:C30</t>
  </si>
  <si>
    <t>过梁-模板支撑</t>
  </si>
  <si>
    <t>801-20</t>
  </si>
  <si>
    <t>回填方</t>
  </si>
  <si>
    <t>1、夯填土 机械 槽坑；2、含挖土方、场内装运、回填、分层碾压夯实；3、回填密实度应满足规范及设计要求</t>
  </si>
  <si>
    <t>801-21</t>
  </si>
  <si>
    <t>基础垫层</t>
  </si>
  <si>
    <t>1、复合模板</t>
  </si>
  <si>
    <t>801-22</t>
  </si>
  <si>
    <t>基础梁</t>
  </si>
  <si>
    <t>基础梁-C30混凝土浇筑</t>
  </si>
  <si>
    <t>基础梁-模板支撑</t>
  </si>
  <si>
    <t>801-23</t>
  </si>
  <si>
    <t>节能铝合金窗</t>
  </si>
  <si>
    <t>1.类别：节能铝合金窗
2.含制作、运输、安装、五金、锁等</t>
  </si>
  <si>
    <t>801-24</t>
  </si>
  <si>
    <t>截（凿）桩头</t>
  </si>
  <si>
    <t>1.桩头混凝土凿除，钢筋截断
2.桩头钢筋梳理整形</t>
  </si>
  <si>
    <t>根</t>
  </si>
  <si>
    <t>801-25</t>
  </si>
  <si>
    <t>螺栓</t>
  </si>
  <si>
    <t>螺栓M25</t>
  </si>
  <si>
    <t>花篮螺栓M25
具体做法详见图纸,满足设计规范要求</t>
  </si>
  <si>
    <t>套</t>
  </si>
  <si>
    <t>螺栓M24</t>
  </si>
  <si>
    <t>高强螺栓M24
具体做法详见图纸,满足设计规范要求</t>
  </si>
  <si>
    <t>-c</t>
  </si>
  <si>
    <t>螺栓M30</t>
  </si>
  <si>
    <t>高强螺栓M30
具体做法详见图纸,满足设计规范要求</t>
  </si>
  <si>
    <t>801-26</t>
  </si>
  <si>
    <t>内墙处理</t>
  </si>
  <si>
    <t>内1-刮瓷涂料墙面</t>
  </si>
  <si>
    <t>内1-刮瓷涂料墙面(标高1.200以下)
1、罩面涂料两遍；2、喷主涂层涂料一遍
3、封底涂料一遍；4、6厚1:2.5水泥砂浆找平；5、12厚1:3水泥砂浆打底扫毛 ；6、喷刷混凝土界面处理剂一遍；7、页岩多孔砖（已计算）</t>
  </si>
  <si>
    <t>内2-单层压型金属板内墙</t>
  </si>
  <si>
    <t>内2-单层压型金属板内墙
1、压型金属板板厚0.8mm厚
2、墙梁（已计算）</t>
  </si>
  <si>
    <t>内3-瓷砖墙面(卫生间)</t>
  </si>
  <si>
    <t>内3-瓷砖墙面(卫生间)
1、3厚陶瓷墙地砖胶粘剂粘贴300x600x8厚釉面砖贴至3000高；2、稀白水泥浆擦缝；3、6厚1:0.1:2.5水泥石灰膏砂浆结合层；4、12厚1:3水泥砂浆打底扫毛</t>
  </si>
  <si>
    <t>801-27</t>
  </si>
  <si>
    <t>平整场地</t>
  </si>
  <si>
    <t>1、机械场地平整</t>
  </si>
  <si>
    <t>801-28</t>
  </si>
  <si>
    <t>坡道</t>
  </si>
  <si>
    <t>混凝土斜坡,防滑条 详赣04J701 1/5,余同</t>
  </si>
  <si>
    <t>801-29</t>
  </si>
  <si>
    <t>砌块墙</t>
  </si>
  <si>
    <t>1、0.000m以上采用200厚A5.0B06级蒸压加气混凝土砌块
2、商品专用砂浆M5
3、层高3.6m以内</t>
  </si>
  <si>
    <t>801-30</t>
  </si>
  <si>
    <t>圈梁</t>
  </si>
  <si>
    <t>圈梁-C30混凝土浇筑</t>
  </si>
  <si>
    <t>圈梁-模板支撑</t>
  </si>
  <si>
    <t>801-31</t>
  </si>
  <si>
    <t>人工挖孔桩</t>
  </si>
  <si>
    <t>人工挖孔桩-灌注</t>
  </si>
  <si>
    <t>人工挖孔灌注混凝土桩 桩壁 模板</t>
  </si>
  <si>
    <t>人工挖孔桩-桩壁</t>
  </si>
  <si>
    <t>人工挖孔桩桩壁
1.混凝土种类、强度等级:泵送商品碎石水下砼C30</t>
  </si>
  <si>
    <t>人工挖孔桩-桩芯</t>
  </si>
  <si>
    <t>人工挖孔桩桩芯
1.地层情况:详见地勘报告；2.桩长：5.8m；3.桩径:800mm；4.成孔方法：人工挖孔；5.混凝土种类、强度等级:泵送商品碎石水下砼C30</t>
  </si>
  <si>
    <t>-d</t>
  </si>
  <si>
    <t>挖孔桩土（石）方</t>
  </si>
  <si>
    <t>1、人工挖孔桩土方 桩径≤1000mm 孔深≤10m</t>
  </si>
  <si>
    <t>801-32</t>
  </si>
  <si>
    <t>散水</t>
  </si>
  <si>
    <t>做法参12J003-1B/A1
1.60mm厚C20细石混凝土面层，撒1：1水泥砂子压实赶光；2.150mm厚粒径10~40卵石灌M2.5混合砂浆/150mm厚3：7灰土；3.靠墙处聚苯乙烯泡沫塑料；4.靠墙处密封膏嵌缝；5.素土夯实</t>
  </si>
  <si>
    <t>801-33</t>
  </si>
  <si>
    <t>实腹钢柱</t>
  </si>
  <si>
    <t>1、材质：Q345B；2、钢结构类型：焊接H型钢；3、钢柱制作、安装、运输；4、除锈方式：喷砂除锈；5、钢结构运距自行考虑；6、详见图纸</t>
  </si>
  <si>
    <t>801-34</t>
  </si>
  <si>
    <t>挖沟槽土方</t>
  </si>
  <si>
    <t>1、挖沟槽土方；2、土壤类别、挖土深度、桩间挖土等综合考虑；3、场内运输及周边堆放、挖土方式自行考虑</t>
  </si>
  <si>
    <t>801-35</t>
  </si>
  <si>
    <t>挖基坑土方</t>
  </si>
  <si>
    <t>1、挖基坑土方；2、土壤类别、挖土深度、桩间挖土等综合考虑；3、场内运输及周边堆放、挖土方式自行考虑</t>
  </si>
  <si>
    <t>801-36</t>
  </si>
  <si>
    <t>外墙处理</t>
  </si>
  <si>
    <t>外1-涂料墙面</t>
  </si>
  <si>
    <t>外1-涂料墙面
1、喷外墙用薄质涂料三~五遍   (燃烧性能等级为A级)；2、6厚1:2.5水泥砂浆罩面压光水刷带出小麻面；3、3厚1:3水泥砂浆打底扫毛；4、喷刷混凝土界面处理剂一遍</t>
  </si>
  <si>
    <t>外2-单层压型金属板外墙（包含女儿墙内外）</t>
  </si>
  <si>
    <t>外2-单层压型金属板外墙（包含女儿墙内外）；1、压型金属板板厚0.8mm厚；2、墙梁（已计算）</t>
  </si>
  <si>
    <t>801-37</t>
  </si>
  <si>
    <t>屋面处理</t>
  </si>
  <si>
    <t>屋脊板</t>
  </si>
  <si>
    <t>屋面3mm厚镀锌屋脊板
具体做法详见图纸,满足设计规范要求</t>
  </si>
  <si>
    <t>屋面泛水</t>
  </si>
  <si>
    <t>屋面3mm厚镀锌板泛水
具体做法详见图纸,满足设计规范要求</t>
  </si>
  <si>
    <t>屋面检修梯</t>
  </si>
  <si>
    <t>屋面检修梯，详见图纸</t>
  </si>
  <si>
    <t>屋面檩条</t>
  </si>
  <si>
    <t>1、材质：Q345B；2、钢结构类型：焊接H型钢；3、钢粱制作、安装、运输；4、除锈方式：喷砂除锈；5、钢结构运距自行考虑；6、详见图纸</t>
  </si>
  <si>
    <t>-e</t>
  </si>
  <si>
    <t>屋面天沟</t>
  </si>
  <si>
    <t>屋面3mm厚镀锌板内天沟（含支架、檐口泛水）
具体做法详见图纸,满足设计规范要求</t>
  </si>
  <si>
    <t>801-38</t>
  </si>
  <si>
    <t>现浇构件钢筋</t>
  </si>
  <si>
    <t>砌体内加固钢筋 HPB300</t>
  </si>
  <si>
    <t>现浇构件带肋钢筋HRB400以内 直径(mm) ≤10</t>
  </si>
  <si>
    <t>现浇构件钢筋现浇构件带肋钢筋HRB400以内 直径(mm) ≤18</t>
  </si>
  <si>
    <t>现浇构件带肋钢筋HRB400以内 直径(mm) ≤18</t>
  </si>
  <si>
    <t>801-39</t>
  </si>
  <si>
    <t>消防救援窗</t>
  </si>
  <si>
    <t>1.类别：消防救援窗
2.含制作、运输、安装、五金、锁等</t>
  </si>
  <si>
    <t>801-40</t>
  </si>
  <si>
    <t>压型板屋面</t>
  </si>
  <si>
    <t>屋1-单层压型金属板复合保温屋面
1、压型金属板板厚0.7mm；2、防水透汽膜Ⅱ型；3、50厚玻璃棉毡,外覆高强度聚丙烯膜；4、檩条（以计算）</t>
  </si>
  <si>
    <t>801-41</t>
  </si>
  <si>
    <t>余方弃置</t>
  </si>
  <si>
    <t>1、挖掘机装车 土方；2、自卸汽车运土方，运输及运距自行考虑、弃土堆放点综合考虑</t>
  </si>
  <si>
    <t>801-42</t>
  </si>
  <si>
    <t>雨篷</t>
  </si>
  <si>
    <t>钢结构雨棚（包含钢结构及彩钢板覆面）</t>
  </si>
  <si>
    <t>801-43</t>
  </si>
  <si>
    <t>柱脚二次浇灌</t>
  </si>
  <si>
    <t>1、柱脚二次浇灌层厚100
2、有C35微膨胀灌浆砼</t>
  </si>
  <si>
    <t>801-44</t>
  </si>
  <si>
    <t>综合脚手架</t>
  </si>
  <si>
    <t>单层建筑综合脚手架建筑面积1600m2以外檐高10m以内</t>
  </si>
  <si>
    <t>安装部分</t>
  </si>
  <si>
    <t>802-1</t>
  </si>
  <si>
    <t>避雷设施安装</t>
  </si>
  <si>
    <t>避雷网</t>
  </si>
  <si>
    <t>1.名称:避雷网；2.材质:镀锌圆钢；3.规格:Φ12；4.安装形式:沿折板支架敷设；5.具体做法详见设计图纸；6.包含完成此项工作的所有内容</t>
  </si>
  <si>
    <t>m</t>
  </si>
  <si>
    <t>避雷引下线</t>
  </si>
  <si>
    <t>1.名称:防雷引下线；2.规格:防雷引下线利用结构柱内或剪力墙内主钢筋,钢筋单根截面为φ10~φ16时，四根为一组;钢筋单根截面大于等于φ16二根为一组；3.具体做法详见设计图纸；4.包含完成此项工作的所有内容</t>
  </si>
  <si>
    <t>避雷引下线焊接</t>
  </si>
  <si>
    <t>1.名称:引下线焊接；2.具体做法详见设计图纸；3.包含完成此项工作的所有内容</t>
  </si>
  <si>
    <t>处</t>
  </si>
  <si>
    <t>802-2</t>
  </si>
  <si>
    <t>插座</t>
  </si>
  <si>
    <t>1.名称:安全型5孔暗装插座；2.规格:10A  220V；3.安装方式:暗装；4.包含完成此项工作的所有内容</t>
  </si>
  <si>
    <t>个</t>
  </si>
  <si>
    <t>802-3</t>
  </si>
  <si>
    <t>大便器</t>
  </si>
  <si>
    <t>1.名称:蹲式大便器；2.含所有附件及五金安装；3.具体做法详见设计图纸；4.包含完成此工作所有内容</t>
  </si>
  <si>
    <t>组</t>
  </si>
  <si>
    <t>802-4</t>
  </si>
  <si>
    <t>等电位端子箱、测试板</t>
  </si>
  <si>
    <t>1.名称:接地电阻测试点；2.具体做法详见设计图纸；3.包含完成此项工作的所有内容；</t>
  </si>
  <si>
    <t>802-5</t>
  </si>
  <si>
    <t>电力电缆</t>
  </si>
  <si>
    <t>1.名称:铜芯电缆；2.型号:WDZN-BY；3.规格:3*4；4.敷设方式:管内/竖直；5.电压等级(kV):1KV以内；6.包含完成此项工作的所有内容</t>
  </si>
  <si>
    <t>802-6</t>
  </si>
  <si>
    <t>电力电缆头</t>
  </si>
  <si>
    <t>1.电缆头;户内干包式电力电缆头制安与安装；2.规格:≤10mm2；3.包含完成此项工作的所有内容</t>
  </si>
  <si>
    <t>802-7</t>
  </si>
  <si>
    <t>端子箱</t>
  </si>
  <si>
    <t>1.名称:总等电位端子箱；2.具体做法详见设计图纸；3.含所有附件安装；4.包含完成此项工作的所有内容</t>
  </si>
  <si>
    <t>台</t>
  </si>
  <si>
    <t>802-8</t>
  </si>
  <si>
    <t>刚性防水套管</t>
  </si>
  <si>
    <t>刚性防水套管DN100</t>
  </si>
  <si>
    <t>1.名称：刚性防水套管（制作、安装）；2.规格：DN100；3.包含完成此工作所有内容</t>
  </si>
  <si>
    <t>刚性防水套管DN20</t>
  </si>
  <si>
    <t>1.名称：刚性防水套管（制作、安装）；2.规格：DN20；3.包含完成此工作所有内容</t>
  </si>
  <si>
    <t>802-9</t>
  </si>
  <si>
    <t>给、排水附(配)件</t>
  </si>
  <si>
    <t>水龙头</t>
  </si>
  <si>
    <t>1.名称：水龙头；2.规格：DN15</t>
  </si>
  <si>
    <t>地漏</t>
  </si>
  <si>
    <t>1.名称：地漏；2.规格：DE75</t>
  </si>
  <si>
    <t>87型雨水斗</t>
  </si>
  <si>
    <t>1.名称：87型雨水斗；2.规格：DE110</t>
  </si>
  <si>
    <t>802-10</t>
  </si>
  <si>
    <t>灯具</t>
  </si>
  <si>
    <t>防水防尘灯</t>
  </si>
  <si>
    <t>1.名称:防水防尘灯；2.具体做法详见设计图纸；3.含所有附件安装；4.包含完成此项工作的所有内容</t>
  </si>
  <si>
    <t>安全出口指示灯</t>
  </si>
  <si>
    <t>1.名称:安全出口指示灯；2.具体做法详见设计图纸；3.含所有附件安装；4.包含完成此项工作的所有内容</t>
  </si>
  <si>
    <t>单向疏散指示灯</t>
  </si>
  <si>
    <t>1.名称:单向疏散指示灯；2.具体做法详见设计图纸；3.含所有附件安装；4.包含完成此项工作的所有内容</t>
  </si>
  <si>
    <t>应急照明灯</t>
  </si>
  <si>
    <t>1.名称:应急照明灯；2.具体做法详见设计图纸；3.含所有附件安装；4.包含完成此项工作的所有内容</t>
  </si>
  <si>
    <t>深照型灯</t>
  </si>
  <si>
    <t>1.名称:深照型灯；2.具体做法详见设计图纸；3.含所有附件安装；4.包含完成此项工作的所有内容</t>
  </si>
  <si>
    <t>802-11</t>
  </si>
  <si>
    <t>照明开关</t>
  </si>
  <si>
    <t>1.名称:单极开关；2.规格:10A  250V；3.安装方式:暗装；4.包含完成此项工作的所有内容</t>
  </si>
  <si>
    <t>802-12</t>
  </si>
  <si>
    <t>脚手架搭拆</t>
  </si>
  <si>
    <t>项</t>
  </si>
  <si>
    <t>802-13</t>
  </si>
  <si>
    <t>接地母线</t>
  </si>
  <si>
    <t>户内接地母线敷设</t>
  </si>
  <si>
    <t>1.户内接地母线敷设；2.-40*4镀锌扁钢；3.具体做法详见设计图纸；4.包含完成此项工作的所有内容</t>
  </si>
  <si>
    <t>接地极</t>
  </si>
  <si>
    <t>1.接地极；2.具体做法详见设计图纸；3.包含完成此项工作的所有内容</t>
  </si>
  <si>
    <t>接地装置</t>
  </si>
  <si>
    <t>1.名称:接地系统测试 接地网</t>
  </si>
  <si>
    <t>系统</t>
  </si>
  <si>
    <t>接线盒</t>
  </si>
  <si>
    <t>1.名称:接线盒；2.安装方式:暗装；3.包含完成此项工作的所有内容</t>
  </si>
  <si>
    <t>802-14</t>
  </si>
  <si>
    <t>螺纹阀门</t>
  </si>
  <si>
    <t>闸阀DN25</t>
  </si>
  <si>
    <t>1.名称：闸阀；2.规格：DN25</t>
  </si>
  <si>
    <t>闸阀DN40</t>
  </si>
  <si>
    <t>1.名称：闸阀；2.规格：DN40</t>
  </si>
  <si>
    <t>截止阀DN20</t>
  </si>
  <si>
    <t>1.名称：截止阀；2.规格：DN20</t>
  </si>
  <si>
    <t>截止阀DN25</t>
  </si>
  <si>
    <t>1.名称：截止阀；2.规格：DN25</t>
  </si>
  <si>
    <t>减压阀DN40</t>
  </si>
  <si>
    <t>1.名称：减压阀；2.规格：DN40</t>
  </si>
  <si>
    <t>802-15</t>
  </si>
  <si>
    <t>消防设施</t>
  </si>
  <si>
    <t>灭火器</t>
  </si>
  <si>
    <t>1.名称：灭火器；2.规格：MF/ABC4；3.具体做法详见设计图纸</t>
  </si>
  <si>
    <t>具</t>
  </si>
  <si>
    <t>室内消火栓</t>
  </si>
  <si>
    <t>1.名称:室内消火栓；2.含消防软管卷盘箱和角形（溢流压力型）真空破坏器；3.包含完成此工作所有内容</t>
  </si>
  <si>
    <t>802-16</t>
  </si>
  <si>
    <t>配电</t>
  </si>
  <si>
    <t>AL1配电箱</t>
  </si>
  <si>
    <t>1.名称:AL1配电箱；2.型号、规格及电器元件:详见图纸及设计说明；3.安装方式:挂墙安装；4.含所有元器件安装；5.包含完成此项工作的所有内容</t>
  </si>
  <si>
    <t>AE应急照明配电箱</t>
  </si>
  <si>
    <t>1.名称:AE应急照明配电箱；2.型号、规格及电器元件:详见图纸及设计说明；3.安装方式:挂墙安装；4.含所有元器件安装；5.包含完成此项工作的所有内容</t>
  </si>
  <si>
    <t>送配电装置系统</t>
  </si>
  <si>
    <t>1.名称:输配电装置系统调试 ≤1kV交流供电；2.包含完成此项工作的所有内容</t>
  </si>
  <si>
    <t>802-17</t>
  </si>
  <si>
    <t>配管</t>
  </si>
  <si>
    <t>刚性阻燃管</t>
  </si>
  <si>
    <t>1.名称:刚性阻燃管；2.材质:PC管；3.规格:DN16；4.配置形式及部位:暗配；5.包含完成此项工作的所有内容</t>
  </si>
  <si>
    <t>SC钢管DN20</t>
  </si>
  <si>
    <t>1.名称:钢管；2.材质:SC管；3.规格:DN20；4.配置形式及部位:暗配；5.包含完成此项工作的所有内容</t>
  </si>
  <si>
    <t>SC钢管DN25</t>
  </si>
  <si>
    <t>1.名称:钢管；2.材质:SC管；3.规格:DN25；4.配置形式及部位:暗配；5.包含完成此项工作的所有内容</t>
  </si>
  <si>
    <t>802-18</t>
  </si>
  <si>
    <t>配线</t>
  </si>
  <si>
    <t>配线BV-2.5</t>
  </si>
  <si>
    <t>1.配线形式：暗配；2.导线型号、材质、规格：BV-2.5；3.敷设部位或线制：管内穿线；4.包含完成此项工作的所有内容</t>
  </si>
  <si>
    <t>配线WDZN-RYSP-2*2.5</t>
  </si>
  <si>
    <t>1.配线形式：暗配；2.导线型号、材质、规格：WDZN-RYSP-2*2.5；3.敷设部位或线制：管内穿线；4.包含完成此项工作的所有内容</t>
  </si>
  <si>
    <t>802-19</t>
  </si>
  <si>
    <t>其他成品卫生器具</t>
  </si>
  <si>
    <t>1.名称:拖布池；2.含所有附件及五金安装；3.具体做法详见设计图纸；4.包含完成此工作所有内容</t>
  </si>
  <si>
    <t>802-20</t>
  </si>
  <si>
    <t>塑料管</t>
  </si>
  <si>
    <t>PPR管DE20</t>
  </si>
  <si>
    <t>1.安装部位:室内；2.介质:给水；3.材质:PPR管；4.规格:DE20；5.连接形式：热熔连接；6.管道消毒、冲洗；7.压力试验及吹、洗设计要求；8.包含完成此工作所有内容</t>
  </si>
  <si>
    <t>PPR管DE25</t>
  </si>
  <si>
    <t>1.安装部位:室内；2.介质:给水；3.材质:PPR管；4.规格:DE25；5.连接形式：热熔连接；6.管道消毒、冲洗；7.压力试验及吹、洗设计要求；8.包含完成此工作所有内容</t>
  </si>
  <si>
    <t>PPR管DE32</t>
  </si>
  <si>
    <t>1.安装部位:室内；2.介质:给水；3.材质:PPR管；4.规格:DE32；5.连接形式：热熔连接；6.管道消毒、冲洗；7.压力试验及吹、洗设计要求；8.包含完成此工作所有内容</t>
  </si>
  <si>
    <t>PPR管DE40</t>
  </si>
  <si>
    <t>1.安装部位:室内；2.介质:给水；3.材质:PPR管；4.规格:DE40；5.连接形式：热熔连接；6.管道消毒、冲洗；7.压力试验及吹、洗设计要求；8.包含完成此工作所有内容</t>
  </si>
  <si>
    <t>PPR管DE50</t>
  </si>
  <si>
    <t>1.安装部位:室内；2.介质:给水；3.材质:PPR管；4.规格:DE50；5.连接形式：热熔连接；6.管道消毒、冲洗；7.压力试验及吹、洗设计要求；8.包含完成此工作所有内容</t>
  </si>
  <si>
    <t>-f</t>
  </si>
  <si>
    <t>PVC-U排水管DE75</t>
  </si>
  <si>
    <t>1.安装部位:室内；2.介质:排水；3.材质:PVC-U排水管；4.规格:DE75；5.连接形式:承插连接；6.压力试验及灌水试验；7.包含完成此工作所有内容</t>
  </si>
  <si>
    <t>-g</t>
  </si>
  <si>
    <t>PVC-U排水管DE110</t>
  </si>
  <si>
    <t>1.安装部位:室内；2.介质:排水；3.材质:PVC-U排水管；4.规格:DE110；5.连接形式:承插连接；6.压力试验及灌水试验；7.包含完成此工作所有内容</t>
  </si>
  <si>
    <t>802-21</t>
  </si>
  <si>
    <t>1.土壤类别:三类土 外运10km
2.具体做法详见设计图纸</t>
  </si>
  <si>
    <t>802-22</t>
  </si>
  <si>
    <t>洗脸盆</t>
  </si>
  <si>
    <t>1.名称:洗脸盆；2.含所有附件及五金安装；3.具体做法详见设计图纸；4.包含完成此工作所有内容</t>
  </si>
  <si>
    <t>室外部分</t>
  </si>
  <si>
    <t>803-1</t>
  </si>
  <si>
    <t>BLGH系列直壁型玻璃钢整体化粪池2#</t>
  </si>
  <si>
    <t>1.名称:BLGH系列直壁型玻璃钢整体化粪池2#；2.垫层铺筑；3.模板制作、安装、拆除；4.混凝土拌和、运输、浇筑、养护；5.砌筑、勾缝、抹面；6.井圈、井盖安装
7.盖板安装；8.踏步安装；9.防水、止水；10.具体做法详见设计图纸；11.含所有附件及安装；12.包含完成此工作所有内容</t>
  </si>
  <si>
    <t>座</t>
  </si>
  <si>
    <t>803-2</t>
  </si>
  <si>
    <t>电缆</t>
  </si>
  <si>
    <t>1.名称:铜芯电缆；2.型号:ZB-YJV22；3.规格:5*16；4.敷设方式:管内/竖直；5.电压等级(kV):1KV以内；6.包含完成此项工作的所有内容</t>
  </si>
  <si>
    <t>803-3</t>
  </si>
  <si>
    <t>回填土</t>
  </si>
  <si>
    <t>1.密实度要求:按图纸说明及设计要求；2.填方材料品种:天然砂回填；3.填方粒径要求:按图纸说明及设计要求；4.具体做法详见设计图纸；5.包含完成此工作所有内容</t>
  </si>
  <si>
    <t>803-4</t>
  </si>
  <si>
    <t>SC钢管DN50</t>
  </si>
  <si>
    <t>1.名称:钢管；2.材质:SC管；3.规格:DN50；4.配置形式及部位:暗配；5.包含完成此项工作的所有内容</t>
  </si>
  <si>
    <t>803-5</t>
  </si>
  <si>
    <t>室外强电手孔井1500*1200*1100</t>
  </si>
  <si>
    <t>1.垫层铺筑；2.模板制作、安装、拆除；3.混凝土拌和、运输、浇筑、养护；4.砌筑、勾缝、抹面；5.井圈、井盖安装；6.盖板安装；7.踏步安装；8.防水、止水；9.包含完成此工作所有内容</t>
  </si>
  <si>
    <t>803-6</t>
  </si>
  <si>
    <t>PVC排水管DN100</t>
  </si>
  <si>
    <t>1.安装部位:室外；2.介质:污水；3.材质:PVC排水管；4.规格:DN100；5.连接形式:弹性橡胶密封圈柔性接口；6.压力试验及灌水试验；7.包含完成此工作所有内容</t>
  </si>
  <si>
    <t>PVC排水管DN200</t>
  </si>
  <si>
    <t>1.安装部位:室外；2.介质:污水；3.材质:PVC排水管；4.规格:DN200；5.连接形式:弹性橡胶密封圈柔性接口；6.压力试验及灌水试验；7.包含完成此工作所有内容</t>
  </si>
  <si>
    <t>波纹排水管DN300</t>
  </si>
  <si>
    <t>1.安装部位:室外；2.介质:污水；3.材质:波纹排水管；4.规格:DN300；5.连接形式:弹性橡胶密封圈柔性接口；6.压力试验及灌水试验；7.包含完成此工作所有内容</t>
  </si>
  <si>
    <t>波纹排水管DN500</t>
  </si>
  <si>
    <t>1.安装部位:室外；2.介质:污水；3.材质:波纹排水管；4.规格:DN500；5.连接形式:弹性橡胶密封圈柔性接口；6.压力试验及灌水试验；7.包含完成此工作所有内容</t>
  </si>
  <si>
    <t>803-7</t>
  </si>
  <si>
    <t>803-8</t>
  </si>
  <si>
    <t>污水检查井</t>
  </si>
  <si>
    <t>1.垫层铺筑；2.模板制作、安装、拆除；3.混凝土拌和、运输、浇筑、养护；4.砌筑、勾缝、抹面；5.井圈、井盖安装；6.盖板安装；7.踏步安装；8.防水、止水
9.具体做法详见设计图纸；10.含所有附件及安装；11.包含完成此工作所有内容</t>
  </si>
  <si>
    <t>803-9</t>
  </si>
  <si>
    <t>雨水检查井</t>
  </si>
  <si>
    <t>803-10</t>
  </si>
  <si>
    <t>雨水口</t>
  </si>
  <si>
    <t>1.垫层铺筑；2.模板制作、安装、拆除；3.混凝土拌和、运输、浇筑、养护；4.砌筑、勾缝、抹面；5.井圈、井盖安装；6.盖板安装；7.踏步安装；8.防水、止水；9.具体做法详见设计图纸；10.含所有附件及安装；11.包含完成此工作所有内容</t>
  </si>
  <si>
    <t>合计（元）</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</si>
</sst>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40">
    <font>
      <sz val="11"/>
      <color theme="1"/>
      <name val="宋体"/>
      <charset val="134"/>
      <scheme val="minor"/>
    </font>
    <font>
      <sz val="9"/>
      <color indexed="8"/>
      <name val="宋体"/>
      <charset val="134"/>
    </font>
    <font>
      <b/>
      <sz val="9"/>
      <color indexed="8"/>
      <name val="宋体"/>
      <charset val="134"/>
    </font>
    <font>
      <sz val="9"/>
      <color rgb="FFFF0000"/>
      <name val="宋体"/>
      <charset val="134"/>
    </font>
    <font>
      <sz val="9"/>
      <color theme="1"/>
      <name val="宋体"/>
      <charset val="134"/>
    </font>
    <font>
      <b/>
      <sz val="16"/>
      <color indexed="0"/>
      <name val="宋体"/>
      <charset val="134"/>
    </font>
    <font>
      <b/>
      <sz val="9"/>
      <color indexed="0"/>
      <name val="宋体"/>
      <charset val="134"/>
    </font>
    <font>
      <sz val="9"/>
      <color indexed="0"/>
      <name val="宋体"/>
      <charset val="134"/>
    </font>
    <font>
      <sz val="9"/>
      <name val="宋体"/>
      <charset val="134"/>
    </font>
    <font>
      <sz val="10"/>
      <name val="宋体"/>
      <charset val="134"/>
    </font>
    <font>
      <sz val="10"/>
      <color theme="1"/>
      <name val="宋体"/>
      <charset val="134"/>
    </font>
    <font>
      <b/>
      <sz val="10"/>
      <name val="宋体"/>
      <charset val="134"/>
    </font>
    <font>
      <b/>
      <sz val="20"/>
      <name val="宋体"/>
      <charset val="134"/>
    </font>
    <font>
      <sz val="16"/>
      <name val="宋体"/>
      <charset val="134"/>
    </font>
    <font>
      <b/>
      <sz val="11"/>
      <color theme="1"/>
      <name val="Arial"/>
      <charset val="134"/>
    </font>
    <font>
      <sz val="11"/>
      <color theme="1"/>
      <name val="Calibri"/>
      <charset val="134"/>
    </font>
    <font>
      <b/>
      <sz val="11"/>
      <name val="宋体"/>
      <charset val="134"/>
    </font>
    <font>
      <sz val="11"/>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9"/>
      <color theme="1"/>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theme="1"/>
      <name val="黑体"/>
      <charset val="134"/>
    </font>
    <font>
      <sz val="11"/>
      <color theme="1"/>
      <name val="宋体"/>
      <charset val="134"/>
    </font>
  </fonts>
  <fills count="34">
    <fill>
      <patternFill patternType="none"/>
    </fill>
    <fill>
      <patternFill patternType="gray125"/>
    </fill>
    <fill>
      <patternFill patternType="solid">
        <fgColor indexed="9"/>
        <bgColor indexed="9"/>
      </patternFill>
    </fill>
    <fill>
      <patternFill patternType="solid">
        <fgColor theme="9"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rgb="FFFFCC99"/>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20">
    <border>
      <left/>
      <right/>
      <top/>
      <bottom/>
      <diagonal/>
    </border>
    <border>
      <left/>
      <right style="thin">
        <color indexed="9"/>
      </right>
      <top/>
      <bottom style="thin">
        <color indexed="9"/>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right style="thin">
        <color indexed="9"/>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8" fillId="10" borderId="0" applyNumberFormat="0" applyBorder="0" applyAlignment="0" applyProtection="0">
      <alignment vertical="center"/>
    </xf>
    <xf numFmtId="0" fontId="20" fillId="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2" fillId="11" borderId="0" applyNumberFormat="0" applyBorder="0" applyAlignment="0" applyProtection="0">
      <alignment vertical="center"/>
    </xf>
    <xf numFmtId="43" fontId="0" fillId="0" borderId="0" applyFont="0" applyFill="0" applyBorder="0" applyAlignment="0" applyProtection="0">
      <alignment vertical="center"/>
    </xf>
    <xf numFmtId="0" fontId="19"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6" borderId="14" applyNumberFormat="0" applyFont="0" applyAlignment="0" applyProtection="0">
      <alignment vertical="center"/>
    </xf>
    <xf numFmtId="0" fontId="19" fillId="1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1" fillId="0" borderId="15" applyNumberFormat="0" applyFill="0" applyAlignment="0" applyProtection="0">
      <alignment vertical="center"/>
    </xf>
    <xf numFmtId="0" fontId="19" fillId="14" borderId="0" applyNumberFormat="0" applyBorder="0" applyAlignment="0" applyProtection="0">
      <alignment vertical="center"/>
    </xf>
    <xf numFmtId="0" fontId="25" fillId="0" borderId="16" applyNumberFormat="0" applyFill="0" applyAlignment="0" applyProtection="0">
      <alignment vertical="center"/>
    </xf>
    <xf numFmtId="0" fontId="19" fillId="13" borderId="0" applyNumberFormat="0" applyBorder="0" applyAlignment="0" applyProtection="0">
      <alignment vertical="center"/>
    </xf>
    <xf numFmtId="0" fontId="21" fillId="9" borderId="13" applyNumberFormat="0" applyAlignment="0" applyProtection="0">
      <alignment vertical="center"/>
    </xf>
    <xf numFmtId="0" fontId="32" fillId="9" borderId="12" applyNumberFormat="0" applyAlignment="0" applyProtection="0">
      <alignment vertical="center"/>
    </xf>
    <xf numFmtId="0" fontId="33" fillId="25" borderId="17" applyNumberFormat="0" applyAlignment="0" applyProtection="0">
      <alignment vertical="center"/>
    </xf>
    <xf numFmtId="0" fontId="18" fillId="8" borderId="0" applyNumberFormat="0" applyBorder="0" applyAlignment="0" applyProtection="0">
      <alignment vertical="center"/>
    </xf>
    <xf numFmtId="0" fontId="19" fillId="28" borderId="0" applyNumberFormat="0" applyBorder="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18" fillId="21"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xf numFmtId="0" fontId="18" fillId="33"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9" fillId="6" borderId="0" applyNumberFormat="0" applyBorder="0" applyAlignment="0" applyProtection="0">
      <alignment vertical="center"/>
    </xf>
    <xf numFmtId="0" fontId="19" fillId="27" borderId="0" applyNumberFormat="0" applyBorder="0" applyAlignment="0" applyProtection="0">
      <alignment vertical="center"/>
    </xf>
    <xf numFmtId="0" fontId="18" fillId="19" borderId="0" applyNumberFormat="0" applyBorder="0" applyAlignment="0" applyProtection="0">
      <alignment vertical="center"/>
    </xf>
    <xf numFmtId="0" fontId="18" fillId="23" borderId="0" applyNumberFormat="0" applyBorder="0" applyAlignment="0" applyProtection="0">
      <alignment vertical="center"/>
    </xf>
    <xf numFmtId="0" fontId="19" fillId="26" borderId="0" applyNumberFormat="0" applyBorder="0" applyAlignment="0" applyProtection="0">
      <alignment vertical="center"/>
    </xf>
    <xf numFmtId="0" fontId="18" fillId="22" borderId="0" applyNumberFormat="0" applyBorder="0" applyAlignment="0" applyProtection="0">
      <alignment vertical="center"/>
    </xf>
    <xf numFmtId="0" fontId="19" fillId="17" borderId="0" applyNumberFormat="0" applyBorder="0" applyAlignment="0" applyProtection="0">
      <alignment vertical="center"/>
    </xf>
    <xf numFmtId="0" fontId="19" fillId="5" borderId="0" applyNumberFormat="0" applyBorder="0" applyAlignment="0" applyProtection="0">
      <alignment vertical="center"/>
    </xf>
    <xf numFmtId="0" fontId="18" fillId="3" borderId="0" applyNumberFormat="0" applyBorder="0" applyAlignment="0" applyProtection="0">
      <alignment vertical="center"/>
    </xf>
    <xf numFmtId="0" fontId="19" fillId="12" borderId="0" applyNumberFormat="0" applyBorder="0" applyAlignment="0" applyProtection="0">
      <alignment vertical="center"/>
    </xf>
    <xf numFmtId="0" fontId="30" fillId="0" borderId="0"/>
    <xf numFmtId="0" fontId="30" fillId="0" borderId="0"/>
  </cellStyleXfs>
  <cellXfs count="75">
    <xf numFmtId="0" fontId="0" fillId="0" borderId="0" xfId="0">
      <alignment vertical="center"/>
    </xf>
    <xf numFmtId="0" fontId="1" fillId="0" borderId="1" xfId="0" applyFont="1" applyFill="1" applyBorder="1" applyAlignmen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xf numFmtId="0" fontId="4" fillId="0" borderId="1" xfId="0" applyFont="1" applyFill="1" applyBorder="1" applyAlignment="1"/>
    <xf numFmtId="0" fontId="2" fillId="0" borderId="1" xfId="0" applyFont="1" applyFill="1" applyBorder="1" applyAlignment="1"/>
    <xf numFmtId="49" fontId="0" fillId="0" borderId="0" xfId="0" applyNumberFormat="1"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right" vertical="center" wrapText="1"/>
    </xf>
    <xf numFmtId="176" fontId="0" fillId="0" borderId="0" xfId="0" applyNumberFormat="1" applyFill="1" applyAlignment="1">
      <alignment horizontal="right" vertical="center" wrapText="1"/>
    </xf>
    <xf numFmtId="0" fontId="0" fillId="0" borderId="0" xfId="0" applyFill="1">
      <alignment vertical="center"/>
    </xf>
    <xf numFmtId="49" fontId="5"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right"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2" xfId="0" applyNumberFormat="1" applyFont="1" applyFill="1" applyBorder="1" applyAlignment="1">
      <alignment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8" fillId="0" borderId="3" xfId="49" applyFont="1" applyFill="1" applyBorder="1" applyAlignment="1">
      <alignment horizontal="right" vertical="center" wrapText="1"/>
    </xf>
    <xf numFmtId="176" fontId="7" fillId="0" borderId="2" xfId="0" applyNumberFormat="1" applyFont="1" applyFill="1" applyBorder="1" applyAlignment="1">
      <alignment horizontal="right"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8" fillId="0" borderId="5" xfId="49" applyFont="1" applyFill="1" applyBorder="1" applyAlignment="1">
      <alignment horizontal="right" vertical="center" wrapText="1"/>
    </xf>
    <xf numFmtId="0" fontId="8" fillId="0" borderId="2" xfId="49" applyFont="1" applyFill="1" applyBorder="1" applyAlignment="1">
      <alignment horizontal="righ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49" applyFont="1" applyFill="1" applyBorder="1" applyAlignment="1">
      <alignment horizontal="right" vertical="center" wrapText="1"/>
    </xf>
    <xf numFmtId="49" fontId="4" fillId="0" borderId="2"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right" wrapText="1"/>
    </xf>
    <xf numFmtId="0" fontId="1" fillId="0" borderId="2" xfId="0" applyFont="1" applyFill="1" applyBorder="1" applyAlignment="1">
      <alignment wrapText="1"/>
    </xf>
    <xf numFmtId="0" fontId="1" fillId="0" borderId="4" xfId="0" applyFont="1" applyFill="1" applyBorder="1" applyAlignment="1">
      <alignment wrapText="1"/>
    </xf>
    <xf numFmtId="0" fontId="4" fillId="0" borderId="2" xfId="0" applyFont="1" applyFill="1" applyBorder="1" applyAlignment="1">
      <alignment horizontal="right" wrapText="1"/>
    </xf>
    <xf numFmtId="0" fontId="4" fillId="0" borderId="2" xfId="0" applyFont="1" applyFill="1" applyBorder="1" applyAlignment="1">
      <alignment wrapText="1"/>
    </xf>
    <xf numFmtId="0" fontId="6" fillId="0" borderId="3" xfId="0" applyFont="1" applyFill="1" applyBorder="1" applyAlignment="1">
      <alignment horizontal="center" vertical="center" wrapText="1"/>
    </xf>
    <xf numFmtId="0" fontId="9" fillId="0" borderId="3" xfId="49" applyFont="1" applyFill="1" applyBorder="1" applyAlignment="1">
      <alignment horizontal="right" vertical="center" wrapText="1"/>
    </xf>
    <xf numFmtId="0" fontId="9" fillId="0" borderId="5" xfId="49" applyFont="1" applyFill="1" applyBorder="1" applyAlignment="1">
      <alignment horizontal="right" vertical="center" wrapText="1"/>
    </xf>
    <xf numFmtId="0" fontId="9" fillId="0" borderId="2" xfId="49" applyFont="1" applyFill="1" applyBorder="1" applyAlignment="1">
      <alignment horizontal="right" vertical="center" wrapText="1"/>
    </xf>
    <xf numFmtId="0" fontId="7" fillId="0" borderId="3" xfId="0" applyFont="1" applyFill="1" applyBorder="1" applyAlignment="1">
      <alignment horizontal="right" vertical="center" wrapText="1"/>
    </xf>
    <xf numFmtId="0" fontId="10" fillId="0" borderId="3" xfId="49" applyFont="1" applyFill="1" applyBorder="1" applyAlignment="1">
      <alignment horizontal="right" vertical="center" wrapText="1"/>
    </xf>
    <xf numFmtId="0" fontId="1" fillId="0" borderId="2" xfId="0" applyFont="1" applyFill="1" applyBorder="1" applyAlignment="1">
      <alignment horizontal="right" vertical="center" wrapText="1"/>
    </xf>
    <xf numFmtId="0" fontId="1" fillId="0" borderId="2" xfId="0" applyFont="1" applyFill="1" applyBorder="1" applyAlignment="1">
      <alignment horizontal="center"/>
    </xf>
    <xf numFmtId="0" fontId="1" fillId="0" borderId="4" xfId="0" applyFont="1" applyFill="1" applyBorder="1" applyAlignment="1">
      <alignment horizontal="center"/>
    </xf>
    <xf numFmtId="0" fontId="4" fillId="0" borderId="2" xfId="0" applyFont="1" applyFill="1" applyBorder="1" applyAlignment="1">
      <alignment horizontal="right" vertical="center" wrapText="1"/>
    </xf>
    <xf numFmtId="0" fontId="4" fillId="0" borderId="2" xfId="0" applyFont="1" applyFill="1" applyBorder="1" applyAlignment="1">
      <alignment horizontal="center"/>
    </xf>
    <xf numFmtId="49" fontId="6" fillId="0" borderId="7"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3" xfId="49" applyFont="1" applyFill="1" applyBorder="1" applyAlignment="1">
      <alignment horizontal="right" vertical="center" wrapText="1"/>
    </xf>
    <xf numFmtId="176" fontId="6" fillId="0" borderId="2" xfId="0" applyNumberFormat="1" applyFont="1" applyFill="1" applyBorder="1" applyAlignment="1">
      <alignment horizontal="right" vertical="center" wrapText="1"/>
    </xf>
    <xf numFmtId="0" fontId="1" fillId="0" borderId="2" xfId="0" applyFont="1" applyFill="1" applyBorder="1" applyAlignment="1"/>
    <xf numFmtId="0" fontId="1" fillId="0" borderId="4" xfId="0" applyFont="1" applyFill="1" applyBorder="1" applyAlignment="1"/>
    <xf numFmtId="0" fontId="2" fillId="0" borderId="2" xfId="0" applyFont="1" applyFill="1" applyBorder="1" applyAlignment="1">
      <alignment horizontal="right"/>
    </xf>
    <xf numFmtId="176" fontId="2" fillId="0" borderId="2" xfId="0" applyNumberFormat="1" applyFont="1" applyFill="1" applyBorder="1" applyAlignment="1">
      <alignment horizontal="right" vertical="center"/>
    </xf>
    <xf numFmtId="0" fontId="2" fillId="0" borderId="2" xfId="0" applyFont="1" applyFill="1" applyBorder="1" applyAlignment="1"/>
    <xf numFmtId="0" fontId="12" fillId="2" borderId="0" xfId="0" applyFont="1" applyFill="1" applyBorder="1" applyAlignment="1">
      <alignment horizontal="center" vertical="center" wrapText="1"/>
    </xf>
    <xf numFmtId="0" fontId="13" fillId="2" borderId="10" xfId="0" applyFont="1" applyFill="1" applyBorder="1" applyAlignment="1">
      <alignment horizontal="left" vertical="center" wrapText="1"/>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left" vertical="center"/>
    </xf>
    <xf numFmtId="0" fontId="14" fillId="0" borderId="0" xfId="0" applyFont="1" applyBorder="1" applyAlignment="1">
      <alignment horizontal="justify" vertical="center"/>
    </xf>
    <xf numFmtId="0" fontId="15" fillId="0" borderId="0" xfId="0" applyFont="1" applyBorder="1" applyAlignment="1">
      <alignment horizontal="justify" vertical="center" indent="2"/>
    </xf>
    <xf numFmtId="0" fontId="15" fillId="0" borderId="0" xfId="0" applyFont="1" applyFill="1" applyBorder="1" applyAlignment="1">
      <alignment horizontal="justify" vertical="center" indent="2"/>
    </xf>
    <xf numFmtId="0" fontId="0" fillId="0" borderId="0" xfId="0" applyFont="1" applyBorder="1" applyAlignment="1">
      <alignment horizontal="justify" vertical="center" indent="2"/>
    </xf>
    <xf numFmtId="0" fontId="16" fillId="0" borderId="0"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left" vertical="center" wrapText="1"/>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1"/>
  <sheetViews>
    <sheetView topLeftCell="A9" workbookViewId="0">
      <selection activeCell="C20" sqref="C20"/>
    </sheetView>
  </sheetViews>
  <sheetFormatPr defaultColWidth="9" defaultRowHeight="13.5"/>
  <cols>
    <col min="1" max="1" width="88.625" customWidth="1"/>
  </cols>
  <sheetData>
    <row r="1" ht="21" customHeight="1" spans="1:1">
      <c r="A1" s="69" t="s">
        <v>0</v>
      </c>
    </row>
    <row r="2" ht="69.95" customHeight="1" spans="1:1">
      <c r="A2" s="70" t="s">
        <v>1</v>
      </c>
    </row>
    <row r="3" ht="27.95" customHeight="1" spans="1:1">
      <c r="A3" s="70" t="s">
        <v>2</v>
      </c>
    </row>
    <row r="4" ht="57" customHeight="1" spans="1:1">
      <c r="A4" s="70" t="s">
        <v>3</v>
      </c>
    </row>
    <row r="5" ht="27.95" customHeight="1" spans="1:1">
      <c r="A5" s="70" t="s">
        <v>4</v>
      </c>
    </row>
    <row r="6" ht="33" customHeight="1" spans="1:1">
      <c r="A6" s="70" t="s">
        <v>5</v>
      </c>
    </row>
    <row r="7" ht="37.5" customHeight="1" spans="1:1">
      <c r="A7" s="70" t="s">
        <v>6</v>
      </c>
    </row>
    <row r="8" ht="19" customHeight="1" spans="1:1">
      <c r="A8" s="69" t="s">
        <v>7</v>
      </c>
    </row>
    <row r="9" ht="93" customHeight="1" spans="1:1">
      <c r="A9" s="70" t="s">
        <v>8</v>
      </c>
    </row>
    <row r="10" ht="70" customHeight="1" spans="1:1">
      <c r="A10" s="70" t="s">
        <v>9</v>
      </c>
    </row>
    <row r="11" ht="48.95" customHeight="1" spans="1:1">
      <c r="A11" s="71" t="s">
        <v>10</v>
      </c>
    </row>
    <row r="12" ht="38.1" customHeight="1" spans="1:1">
      <c r="A12" s="70" t="s">
        <v>11</v>
      </c>
    </row>
    <row r="13" ht="33" customHeight="1" spans="1:1">
      <c r="A13" s="70" t="s">
        <v>12</v>
      </c>
    </row>
    <row r="14" ht="24" customHeight="1" spans="1:1">
      <c r="A14" s="70" t="s">
        <v>13</v>
      </c>
    </row>
    <row r="15" ht="23" customHeight="1" spans="1:1">
      <c r="A15" s="70" t="s">
        <v>14</v>
      </c>
    </row>
    <row r="16" ht="18" customHeight="1" spans="1:1">
      <c r="A16" s="70" t="s">
        <v>15</v>
      </c>
    </row>
    <row r="17" ht="15" spans="1:1">
      <c r="A17" s="69" t="s">
        <v>16</v>
      </c>
    </row>
    <row r="18" spans="1:1">
      <c r="A18" s="72" t="s">
        <v>17</v>
      </c>
    </row>
    <row r="19" spans="1:1">
      <c r="A19" s="73" t="s">
        <v>18</v>
      </c>
    </row>
    <row r="20" spans="1:1">
      <c r="A20" s="74" t="s">
        <v>19</v>
      </c>
    </row>
    <row r="21" ht="27" spans="1:1">
      <c r="A21" s="74" t="s">
        <v>20</v>
      </c>
    </row>
  </sheetData>
  <sheetProtection password="C034" sheet="1" objects="1"/>
  <pageMargins left="0.700694444444445" right="0.700694444444445" top="0.751388888888889" bottom="0.751388888888889" header="0.298611111111111" footer="0.298611111111111"/>
  <pageSetup paperSize="9" orientation="portrait" horizontalDpi="600"/>
  <headerFooter>
    <oddFooter>&amp;C  响应人：（盖单位公章）                         法定代表人或其委托代理人：（签字）</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showZeros="0" workbookViewId="0">
      <selection activeCell="A8" sqref="A8:F8"/>
    </sheetView>
  </sheetViews>
  <sheetFormatPr defaultColWidth="9" defaultRowHeight="13.5" outlineLevelCol="6"/>
  <cols>
    <col min="1" max="1" width="6.75" customWidth="1"/>
    <col min="2" max="2" width="17.25" customWidth="1"/>
    <col min="3" max="3" width="25.625" customWidth="1"/>
    <col min="4" max="4" width="30.25" customWidth="1"/>
    <col min="5" max="5" width="28.75" customWidth="1"/>
    <col min="6" max="6" width="23.875" customWidth="1"/>
    <col min="7" max="7" width="9" hidden="1" customWidth="1"/>
  </cols>
  <sheetData>
    <row r="1" ht="38" customHeight="1" spans="1:6">
      <c r="A1" s="61" t="s">
        <v>21</v>
      </c>
      <c r="B1" s="61"/>
      <c r="C1" s="61"/>
      <c r="D1" s="61"/>
      <c r="E1" s="61"/>
      <c r="F1" s="61"/>
    </row>
    <row r="2" ht="22" customHeight="1" spans="1:6">
      <c r="A2" s="62" t="s">
        <v>22</v>
      </c>
      <c r="B2" s="62"/>
      <c r="C2" s="62"/>
      <c r="D2" s="62"/>
      <c r="E2" s="62"/>
      <c r="F2" s="62"/>
    </row>
    <row r="3" ht="51" customHeight="1" spans="1:6">
      <c r="A3" s="63" t="s">
        <v>23</v>
      </c>
      <c r="B3" s="63" t="s">
        <v>24</v>
      </c>
      <c r="C3" s="63" t="s">
        <v>25</v>
      </c>
      <c r="D3" s="64" t="s">
        <v>26</v>
      </c>
      <c r="E3" s="63" t="s">
        <v>27</v>
      </c>
      <c r="F3" s="63" t="s">
        <v>28</v>
      </c>
    </row>
    <row r="4" ht="51" customHeight="1" spans="1:6">
      <c r="A4" s="63">
        <v>1</v>
      </c>
      <c r="B4" s="63">
        <v>801</v>
      </c>
      <c r="C4" s="63" t="s">
        <v>29</v>
      </c>
      <c r="D4" s="64">
        <f>'800章'!G3</f>
        <v>952108.72</v>
      </c>
      <c r="E4" s="63">
        <f>'800章'!J3</f>
        <v>0</v>
      </c>
      <c r="F4" s="63"/>
    </row>
    <row r="5" ht="51" customHeight="1" spans="1:7">
      <c r="A5" s="63">
        <v>2</v>
      </c>
      <c r="B5" s="63">
        <v>802</v>
      </c>
      <c r="C5" s="63" t="s">
        <v>30</v>
      </c>
      <c r="D5" s="64">
        <f>'800章'!G78</f>
        <v>51939.91</v>
      </c>
      <c r="E5" s="63">
        <f>'800章'!J78</f>
        <v>0</v>
      </c>
      <c r="F5" s="63"/>
      <c r="G5">
        <f>E7/D7</f>
        <v>0</v>
      </c>
    </row>
    <row r="6" ht="51" customHeight="1" spans="1:6">
      <c r="A6" s="63">
        <v>3</v>
      </c>
      <c r="B6" s="63">
        <v>803</v>
      </c>
      <c r="C6" s="63" t="s">
        <v>31</v>
      </c>
      <c r="D6" s="64">
        <f>'800章'!G140</f>
        <v>68422.96</v>
      </c>
      <c r="E6" s="63">
        <f>'800章'!J140</f>
        <v>0</v>
      </c>
      <c r="F6" s="63"/>
    </row>
    <row r="7" ht="36" customHeight="1" spans="1:6">
      <c r="A7" s="65" t="s">
        <v>32</v>
      </c>
      <c r="B7" s="66"/>
      <c r="C7" s="67"/>
      <c r="D7" s="64">
        <f>SUM(D4:D6)</f>
        <v>1072471.59</v>
      </c>
      <c r="E7" s="63"/>
      <c r="F7" s="63"/>
    </row>
    <row r="8" ht="51.75" customHeight="1" spans="1:6">
      <c r="A8" s="68"/>
      <c r="B8" s="68"/>
      <c r="C8" s="68"/>
      <c r="D8" s="68"/>
      <c r="E8" s="68"/>
      <c r="F8" s="68"/>
    </row>
    <row r="9" ht="51.75" customHeight="1"/>
  </sheetData>
  <sheetProtection password="C034" sheet="1" objects="1"/>
  <protectedRanges>
    <protectedRange sqref="E7" name="区域1"/>
  </protectedRanges>
  <mergeCells count="4">
    <mergeCell ref="A1:F1"/>
    <mergeCell ref="A2:F2"/>
    <mergeCell ref="A7:C7"/>
    <mergeCell ref="A8:F8"/>
  </mergeCells>
  <pageMargins left="0.700694444444445" right="0.700694444444445" top="0.751388888888889" bottom="0.751388888888889" header="0.298611111111111" footer="0.298611111111111"/>
  <pageSetup paperSize="9" orientation="landscape" horizontalDpi="600"/>
  <headerFooter>
    <oddFooter>&amp;C  响应人：（盖单位公章）                         法定代表人或其委托代理人：（签字）</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6"/>
  <sheetViews>
    <sheetView showZeros="0" tabSelected="1" topLeftCell="A149" workbookViewId="0">
      <selection activeCell="F164" sqref="F164"/>
    </sheetView>
  </sheetViews>
  <sheetFormatPr defaultColWidth="9" defaultRowHeight="13.5"/>
  <cols>
    <col min="1" max="1" width="6.75" style="7" customWidth="1"/>
    <col min="2" max="2" width="19.75" style="8" customWidth="1"/>
    <col min="3" max="3" width="43.75" style="8" customWidth="1"/>
    <col min="4" max="4" width="6.34166666666667" style="8" customWidth="1"/>
    <col min="5" max="5" width="7.625" style="9" customWidth="1"/>
    <col min="6" max="6" width="9.25" style="10" customWidth="1"/>
    <col min="7" max="7" width="12.25" style="11" customWidth="1"/>
    <col min="8" max="8" width="4.5" style="9" customWidth="1"/>
    <col min="9" max="9" width="9.125" style="10" customWidth="1"/>
    <col min="10" max="10" width="13.125" style="10" customWidth="1"/>
    <col min="11" max="11" width="4.125" style="8" customWidth="1"/>
    <col min="12" max="16384" width="9" style="12"/>
  </cols>
  <sheetData>
    <row r="1" s="1" customFormat="1" ht="46" customHeight="1" spans="1:11">
      <c r="A1" s="13" t="s">
        <v>33</v>
      </c>
      <c r="B1" s="14"/>
      <c r="C1" s="14"/>
      <c r="D1" s="14"/>
      <c r="E1" s="14"/>
      <c r="F1" s="15"/>
      <c r="G1" s="15"/>
      <c r="H1" s="14"/>
      <c r="I1" s="15"/>
      <c r="J1" s="15"/>
      <c r="K1" s="33"/>
    </row>
    <row r="2" s="2" customFormat="1" ht="22.5" spans="1:11">
      <c r="A2" s="16" t="s">
        <v>34</v>
      </c>
      <c r="B2" s="17" t="s">
        <v>35</v>
      </c>
      <c r="C2" s="17" t="s">
        <v>36</v>
      </c>
      <c r="D2" s="17" t="s">
        <v>37</v>
      </c>
      <c r="E2" s="17" t="s">
        <v>38</v>
      </c>
      <c r="F2" s="17" t="s">
        <v>39</v>
      </c>
      <c r="G2" s="18" t="s">
        <v>40</v>
      </c>
      <c r="H2" s="17" t="s">
        <v>28</v>
      </c>
      <c r="I2" s="34" t="s">
        <v>41</v>
      </c>
      <c r="J2" s="34" t="s">
        <v>42</v>
      </c>
      <c r="K2" s="34" t="s">
        <v>28</v>
      </c>
    </row>
    <row r="3" s="3" customFormat="1" ht="11.25" spans="1:11">
      <c r="A3" s="16">
        <v>801</v>
      </c>
      <c r="B3" s="17" t="s">
        <v>29</v>
      </c>
      <c r="C3" s="17"/>
      <c r="D3" s="17"/>
      <c r="E3" s="17"/>
      <c r="F3" s="17"/>
      <c r="G3" s="19">
        <f>SUM(G4:G77)</f>
        <v>952108.72</v>
      </c>
      <c r="H3" s="19"/>
      <c r="I3" s="19"/>
      <c r="J3" s="19">
        <f>SUM(J4:J77)</f>
        <v>0</v>
      </c>
      <c r="K3" s="34"/>
    </row>
    <row r="4" s="1" customFormat="1" ht="11.25" spans="1:11">
      <c r="A4" s="20" t="s">
        <v>43</v>
      </c>
      <c r="B4" s="21" t="s">
        <v>44</v>
      </c>
      <c r="C4" s="21" t="s">
        <v>45</v>
      </c>
      <c r="D4" s="22" t="s">
        <v>46</v>
      </c>
      <c r="E4" s="22">
        <v>107.55</v>
      </c>
      <c r="F4" s="23">
        <v>7.89</v>
      </c>
      <c r="G4" s="24">
        <f>ROUND(F4*E4,2)</f>
        <v>848.57</v>
      </c>
      <c r="H4" s="22" t="s">
        <v>47</v>
      </c>
      <c r="I4" s="35">
        <f>ROUND(F4*汇总表!$G$5,2)</f>
        <v>0</v>
      </c>
      <c r="J4" s="35">
        <f t="shared" ref="J4:J19" si="0">ROUND(I4*E4,2)</f>
        <v>0</v>
      </c>
      <c r="K4" s="36"/>
    </row>
    <row r="5" s="1" customFormat="1" ht="11.25" spans="1:11">
      <c r="A5" s="20" t="s">
        <v>48</v>
      </c>
      <c r="B5" s="21" t="s">
        <v>49</v>
      </c>
      <c r="C5" s="21" t="s">
        <v>50</v>
      </c>
      <c r="D5" s="22" t="s">
        <v>51</v>
      </c>
      <c r="E5" s="22">
        <v>2.456</v>
      </c>
      <c r="F5" s="23">
        <v>653.28</v>
      </c>
      <c r="G5" s="24">
        <f t="shared" ref="G5:G36" si="1">ROUND(F5*E5,2)</f>
        <v>1604.46</v>
      </c>
      <c r="H5" s="22" t="s">
        <v>47</v>
      </c>
      <c r="I5" s="35">
        <f>ROUND(F5*汇总表!$G$5,2)</f>
        <v>0</v>
      </c>
      <c r="J5" s="35">
        <f t="shared" si="0"/>
        <v>0</v>
      </c>
      <c r="K5" s="36"/>
    </row>
    <row r="6" s="1" customFormat="1" ht="11.25" spans="1:11">
      <c r="A6" s="20" t="s">
        <v>52</v>
      </c>
      <c r="B6" s="21" t="s">
        <v>53</v>
      </c>
      <c r="C6" s="21" t="s">
        <v>54</v>
      </c>
      <c r="D6" s="22" t="s">
        <v>51</v>
      </c>
      <c r="E6" s="22">
        <v>27.6</v>
      </c>
      <c r="F6" s="23">
        <v>27.28</v>
      </c>
      <c r="G6" s="24">
        <f t="shared" si="1"/>
        <v>752.93</v>
      </c>
      <c r="H6" s="22" t="s">
        <v>47</v>
      </c>
      <c r="I6" s="35">
        <f>ROUND(F6*汇总表!$G$5,2)</f>
        <v>0</v>
      </c>
      <c r="J6" s="35">
        <f t="shared" si="0"/>
        <v>0</v>
      </c>
      <c r="K6" s="36"/>
    </row>
    <row r="7" s="1" customFormat="1" ht="22.5" spans="1:11">
      <c r="A7" s="20" t="s">
        <v>55</v>
      </c>
      <c r="B7" s="21" t="s">
        <v>56</v>
      </c>
      <c r="C7" s="21" t="s">
        <v>57</v>
      </c>
      <c r="D7" s="22" t="s">
        <v>46</v>
      </c>
      <c r="E7" s="22">
        <v>1.89</v>
      </c>
      <c r="F7" s="23">
        <v>391.12</v>
      </c>
      <c r="G7" s="24">
        <f t="shared" si="1"/>
        <v>739.22</v>
      </c>
      <c r="H7" s="22" t="s">
        <v>47</v>
      </c>
      <c r="I7" s="35">
        <f>ROUND(F7*汇总表!$G$5,2)</f>
        <v>0</v>
      </c>
      <c r="J7" s="35">
        <f t="shared" si="0"/>
        <v>0</v>
      </c>
      <c r="K7" s="36"/>
    </row>
    <row r="8" s="1" customFormat="1" ht="22.5" spans="1:11">
      <c r="A8" s="20" t="s">
        <v>58</v>
      </c>
      <c r="B8" s="25" t="s">
        <v>59</v>
      </c>
      <c r="C8" s="25" t="s">
        <v>60</v>
      </c>
      <c r="D8" s="26" t="s">
        <v>46</v>
      </c>
      <c r="E8" s="26">
        <v>173.8</v>
      </c>
      <c r="F8" s="27">
        <v>40.37</v>
      </c>
      <c r="G8" s="24">
        <f t="shared" si="1"/>
        <v>7016.31</v>
      </c>
      <c r="H8" s="26" t="s">
        <v>47</v>
      </c>
      <c r="I8" s="35">
        <f>ROUND(F8*汇总表!$G$5,2)</f>
        <v>0</v>
      </c>
      <c r="J8" s="35">
        <f t="shared" si="0"/>
        <v>0</v>
      </c>
      <c r="K8" s="37"/>
    </row>
    <row r="9" s="4" customFormat="1" ht="11.25" spans="1:11">
      <c r="A9" s="20" t="s">
        <v>61</v>
      </c>
      <c r="B9" s="21" t="s">
        <v>62</v>
      </c>
      <c r="C9" s="21" t="s">
        <v>63</v>
      </c>
      <c r="D9" s="22" t="s">
        <v>46</v>
      </c>
      <c r="E9" s="22">
        <v>861.08</v>
      </c>
      <c r="F9" s="28">
        <v>34.84</v>
      </c>
      <c r="G9" s="24">
        <f t="shared" si="1"/>
        <v>30000.03</v>
      </c>
      <c r="H9" s="22" t="s">
        <v>47</v>
      </c>
      <c r="I9" s="35">
        <f>ROUND(F9*汇总表!$G$5,2)</f>
        <v>0</v>
      </c>
      <c r="J9" s="35">
        <f t="shared" si="0"/>
        <v>0</v>
      </c>
      <c r="K9" s="36"/>
    </row>
    <row r="10" s="1" customFormat="1" ht="67.5" spans="1:11">
      <c r="A10" s="20" t="s">
        <v>64</v>
      </c>
      <c r="B10" s="21" t="s">
        <v>65</v>
      </c>
      <c r="C10" s="21" t="s">
        <v>66</v>
      </c>
      <c r="D10" s="22" t="s">
        <v>46</v>
      </c>
      <c r="E10" s="22">
        <v>709.78</v>
      </c>
      <c r="F10" s="28">
        <v>110.66</v>
      </c>
      <c r="G10" s="24">
        <f t="shared" si="1"/>
        <v>78544.25</v>
      </c>
      <c r="H10" s="22" t="s">
        <v>47</v>
      </c>
      <c r="I10" s="35">
        <f>ROUND(F10*汇总表!$G$5,2)</f>
        <v>0</v>
      </c>
      <c r="J10" s="35">
        <f t="shared" si="0"/>
        <v>0</v>
      </c>
      <c r="K10" s="36"/>
    </row>
    <row r="11" s="1" customFormat="1" ht="56.25" spans="1:11">
      <c r="A11" s="20" t="s">
        <v>67</v>
      </c>
      <c r="B11" s="21" t="s">
        <v>68</v>
      </c>
      <c r="C11" s="21" t="s">
        <v>69</v>
      </c>
      <c r="D11" s="22" t="s">
        <v>46</v>
      </c>
      <c r="E11" s="22">
        <v>3.52</v>
      </c>
      <c r="F11" s="23">
        <v>128.12</v>
      </c>
      <c r="G11" s="24">
        <f t="shared" si="1"/>
        <v>450.98</v>
      </c>
      <c r="H11" s="22" t="s">
        <v>47</v>
      </c>
      <c r="I11" s="35">
        <f>ROUND(F11*汇总表!$G$5,2)</f>
        <v>0</v>
      </c>
      <c r="J11" s="35">
        <f t="shared" si="0"/>
        <v>0</v>
      </c>
      <c r="K11" s="36"/>
    </row>
    <row r="12" s="1" customFormat="1" ht="22.5" spans="1:11">
      <c r="A12" s="20" t="s">
        <v>70</v>
      </c>
      <c r="B12" s="21" t="s">
        <v>71</v>
      </c>
      <c r="C12" s="21" t="s">
        <v>72</v>
      </c>
      <c r="D12" s="22" t="s">
        <v>46</v>
      </c>
      <c r="E12" s="22">
        <v>60</v>
      </c>
      <c r="F12" s="23">
        <v>308.13</v>
      </c>
      <c r="G12" s="24">
        <f t="shared" si="1"/>
        <v>18487.8</v>
      </c>
      <c r="H12" s="22" t="s">
        <v>47</v>
      </c>
      <c r="I12" s="35">
        <f>ROUND(F12*汇总表!$G$5,2)</f>
        <v>0</v>
      </c>
      <c r="J12" s="35">
        <f t="shared" si="0"/>
        <v>0</v>
      </c>
      <c r="K12" s="36"/>
    </row>
    <row r="13" s="1" customFormat="1" ht="15" customHeight="1" spans="1:11">
      <c r="A13" s="20" t="s">
        <v>73</v>
      </c>
      <c r="B13" s="21" t="s">
        <v>74</v>
      </c>
      <c r="C13" s="21" t="s">
        <v>75</v>
      </c>
      <c r="D13" s="22" t="s">
        <v>51</v>
      </c>
      <c r="E13" s="22">
        <v>11</v>
      </c>
      <c r="F13" s="23">
        <v>587.03</v>
      </c>
      <c r="G13" s="24">
        <f t="shared" si="1"/>
        <v>6457.33</v>
      </c>
      <c r="H13" s="22" t="s">
        <v>47</v>
      </c>
      <c r="I13" s="35">
        <f>ROUND(F13*汇总表!$G$5,2)</f>
        <v>0</v>
      </c>
      <c r="J13" s="35">
        <f t="shared" si="0"/>
        <v>0</v>
      </c>
      <c r="K13" s="36"/>
    </row>
    <row r="14" s="1" customFormat="1" ht="22.5" spans="1:11">
      <c r="A14" s="20" t="s">
        <v>76</v>
      </c>
      <c r="B14" s="21" t="s">
        <v>77</v>
      </c>
      <c r="C14" s="21" t="s">
        <v>78</v>
      </c>
      <c r="D14" s="22" t="s">
        <v>46</v>
      </c>
      <c r="E14" s="22">
        <v>3.91</v>
      </c>
      <c r="F14" s="23">
        <v>123.26</v>
      </c>
      <c r="G14" s="24">
        <f t="shared" si="1"/>
        <v>481.95</v>
      </c>
      <c r="H14" s="22" t="s">
        <v>47</v>
      </c>
      <c r="I14" s="35">
        <f>ROUND(F14*汇总表!$G$5,2)</f>
        <v>0</v>
      </c>
      <c r="J14" s="35">
        <f t="shared" si="0"/>
        <v>0</v>
      </c>
      <c r="K14" s="36"/>
    </row>
    <row r="15" s="1" customFormat="1" ht="22.5" spans="1:11">
      <c r="A15" s="20" t="s">
        <v>79</v>
      </c>
      <c r="B15" s="21" t="s">
        <v>80</v>
      </c>
      <c r="C15" s="21" t="s">
        <v>81</v>
      </c>
      <c r="D15" s="22" t="s">
        <v>51</v>
      </c>
      <c r="E15" s="22">
        <v>70.5</v>
      </c>
      <c r="F15" s="23">
        <v>632.72</v>
      </c>
      <c r="G15" s="24">
        <f t="shared" si="1"/>
        <v>44606.76</v>
      </c>
      <c r="H15" s="22" t="s">
        <v>47</v>
      </c>
      <c r="I15" s="35">
        <f>ROUND(F15*汇总表!$G$5,2)</f>
        <v>0</v>
      </c>
      <c r="J15" s="35">
        <f t="shared" si="0"/>
        <v>0</v>
      </c>
      <c r="K15" s="36"/>
    </row>
    <row r="16" s="4" customFormat="1" ht="11.25" spans="1:11">
      <c r="A16" s="20" t="s">
        <v>82</v>
      </c>
      <c r="B16" s="21" t="s">
        <v>83</v>
      </c>
      <c r="C16" s="21" t="s">
        <v>84</v>
      </c>
      <c r="D16" s="22" t="s">
        <v>85</v>
      </c>
      <c r="E16" s="22">
        <v>5.242</v>
      </c>
      <c r="F16" s="23">
        <v>5542.79</v>
      </c>
      <c r="G16" s="24">
        <f t="shared" si="1"/>
        <v>29055.31</v>
      </c>
      <c r="H16" s="22" t="s">
        <v>47</v>
      </c>
      <c r="I16" s="35">
        <f>ROUND(F16*汇总表!$G$5,2)</f>
        <v>0</v>
      </c>
      <c r="J16" s="35">
        <f t="shared" si="0"/>
        <v>0</v>
      </c>
      <c r="K16" s="36"/>
    </row>
    <row r="17" s="1" customFormat="1" ht="33.75" spans="1:11">
      <c r="A17" s="20" t="s">
        <v>86</v>
      </c>
      <c r="B17" s="21" t="s">
        <v>87</v>
      </c>
      <c r="C17" s="21" t="s">
        <v>88</v>
      </c>
      <c r="D17" s="22" t="s">
        <v>85</v>
      </c>
      <c r="E17" s="22">
        <v>5.9</v>
      </c>
      <c r="F17" s="23">
        <v>6989.48</v>
      </c>
      <c r="G17" s="24">
        <f t="shared" si="1"/>
        <v>41237.93</v>
      </c>
      <c r="H17" s="22" t="s">
        <v>47</v>
      </c>
      <c r="I17" s="35">
        <f>ROUND(F17*汇总表!$G$5,2)</f>
        <v>0</v>
      </c>
      <c r="J17" s="35">
        <f t="shared" si="0"/>
        <v>0</v>
      </c>
      <c r="K17" s="36"/>
    </row>
    <row r="18" s="1" customFormat="1" ht="22.5" spans="1:11">
      <c r="A18" s="20" t="s">
        <v>89</v>
      </c>
      <c r="B18" s="21" t="s">
        <v>90</v>
      </c>
      <c r="C18" s="21" t="s">
        <v>91</v>
      </c>
      <c r="D18" s="22" t="s">
        <v>85</v>
      </c>
      <c r="E18" s="22">
        <v>9.8</v>
      </c>
      <c r="F18" s="23">
        <v>7133.89</v>
      </c>
      <c r="G18" s="24">
        <f t="shared" si="1"/>
        <v>69912.12</v>
      </c>
      <c r="H18" s="22" t="s">
        <v>47</v>
      </c>
      <c r="I18" s="35">
        <f>ROUND(F18*汇总表!$G$5,2)</f>
        <v>0</v>
      </c>
      <c r="J18" s="35">
        <f t="shared" si="0"/>
        <v>0</v>
      </c>
      <c r="K18" s="36"/>
    </row>
    <row r="19" s="1" customFormat="1" ht="22.5" spans="1:11">
      <c r="A19" s="20" t="s">
        <v>92</v>
      </c>
      <c r="B19" s="21" t="s">
        <v>93</v>
      </c>
      <c r="C19" s="21" t="s">
        <v>94</v>
      </c>
      <c r="D19" s="22" t="s">
        <v>46</v>
      </c>
      <c r="E19" s="22">
        <v>180</v>
      </c>
      <c r="F19" s="23">
        <v>168.15</v>
      </c>
      <c r="G19" s="24">
        <f t="shared" si="1"/>
        <v>30267</v>
      </c>
      <c r="H19" s="22" t="s">
        <v>47</v>
      </c>
      <c r="I19" s="35">
        <f>ROUND(F19*汇总表!$G$5,2)</f>
        <v>0</v>
      </c>
      <c r="J19" s="35">
        <f t="shared" si="0"/>
        <v>0</v>
      </c>
      <c r="K19" s="36"/>
    </row>
    <row r="20" s="5" customFormat="1" ht="11.25" spans="1:11">
      <c r="A20" s="20" t="s">
        <v>95</v>
      </c>
      <c r="B20" s="21" t="s">
        <v>96</v>
      </c>
      <c r="C20" s="21"/>
      <c r="D20" s="22"/>
      <c r="E20" s="22"/>
      <c r="F20" s="23"/>
      <c r="G20" s="24">
        <f t="shared" si="1"/>
        <v>0</v>
      </c>
      <c r="H20" s="22"/>
      <c r="I20" s="35">
        <f>ROUND(F20*汇总表!$G$5,2)</f>
        <v>0</v>
      </c>
      <c r="J20" s="35"/>
      <c r="K20" s="36"/>
    </row>
    <row r="21" s="5" customFormat="1" ht="22.5" spans="1:11">
      <c r="A21" s="20" t="s">
        <v>97</v>
      </c>
      <c r="B21" s="29" t="s">
        <v>98</v>
      </c>
      <c r="C21" s="29" t="s">
        <v>99</v>
      </c>
      <c r="D21" s="30" t="s">
        <v>51</v>
      </c>
      <c r="E21" s="30">
        <v>2.3</v>
      </c>
      <c r="F21" s="31">
        <v>708.18</v>
      </c>
      <c r="G21" s="24">
        <f t="shared" si="1"/>
        <v>1628.81</v>
      </c>
      <c r="H21" s="30" t="s">
        <v>47</v>
      </c>
      <c r="I21" s="35">
        <f>ROUND(F21*汇总表!$G$5,2)</f>
        <v>0</v>
      </c>
      <c r="J21" s="38">
        <f>ROUND(I21*E21,2)</f>
        <v>0</v>
      </c>
      <c r="K21" s="39"/>
    </row>
    <row r="22" s="5" customFormat="1" ht="22.5" spans="1:11">
      <c r="A22" s="20" t="s">
        <v>100</v>
      </c>
      <c r="B22" s="29" t="s">
        <v>101</v>
      </c>
      <c r="C22" s="29" t="s">
        <v>102</v>
      </c>
      <c r="D22" s="30" t="s">
        <v>46</v>
      </c>
      <c r="E22" s="30">
        <v>34.25</v>
      </c>
      <c r="F22" s="31">
        <v>35.37</v>
      </c>
      <c r="G22" s="24">
        <f t="shared" si="1"/>
        <v>1211.42</v>
      </c>
      <c r="H22" s="30" t="s">
        <v>47</v>
      </c>
      <c r="I22" s="35">
        <f>ROUND(F22*汇总表!$G$5,2)</f>
        <v>0</v>
      </c>
      <c r="J22" s="38">
        <f>ROUND(I22*E22,2)</f>
        <v>0</v>
      </c>
      <c r="K22" s="39"/>
    </row>
    <row r="23" s="5" customFormat="1" ht="11.25" spans="1:11">
      <c r="A23" s="32" t="s">
        <v>103</v>
      </c>
      <c r="B23" s="29" t="s">
        <v>104</v>
      </c>
      <c r="C23" s="29"/>
      <c r="D23" s="30"/>
      <c r="E23" s="30"/>
      <c r="F23" s="31"/>
      <c r="G23" s="24">
        <f t="shared" si="1"/>
        <v>0</v>
      </c>
      <c r="H23" s="30"/>
      <c r="I23" s="35">
        <f>ROUND(F23*汇总表!$G$5,2)</f>
        <v>0</v>
      </c>
      <c r="J23" s="38"/>
      <c r="K23" s="39"/>
    </row>
    <row r="24" s="5" customFormat="1" ht="11.25" spans="1:11">
      <c r="A24" s="20" t="s">
        <v>97</v>
      </c>
      <c r="B24" s="29" t="s">
        <v>105</v>
      </c>
      <c r="C24" s="29" t="s">
        <v>106</v>
      </c>
      <c r="D24" s="30" t="s">
        <v>85</v>
      </c>
      <c r="E24" s="30">
        <v>0.907</v>
      </c>
      <c r="F24" s="31">
        <v>6465.64</v>
      </c>
      <c r="G24" s="24">
        <f t="shared" si="1"/>
        <v>5864.34</v>
      </c>
      <c r="H24" s="30" t="s">
        <v>47</v>
      </c>
      <c r="I24" s="35">
        <f>ROUND(F24*汇总表!$G$5,2)</f>
        <v>0</v>
      </c>
      <c r="J24" s="38">
        <f>ROUND(I24*E24,2)</f>
        <v>0</v>
      </c>
      <c r="K24" s="39"/>
    </row>
    <row r="25" s="5" customFormat="1" ht="11.25" spans="1:11">
      <c r="A25" s="20" t="s">
        <v>100</v>
      </c>
      <c r="B25" s="29" t="s">
        <v>107</v>
      </c>
      <c r="C25" s="29" t="s">
        <v>108</v>
      </c>
      <c r="D25" s="30" t="s">
        <v>85</v>
      </c>
      <c r="E25" s="30">
        <v>2.631</v>
      </c>
      <c r="F25" s="31">
        <v>5173.31</v>
      </c>
      <c r="G25" s="24">
        <f t="shared" si="1"/>
        <v>13610.98</v>
      </c>
      <c r="H25" s="30" t="s">
        <v>47</v>
      </c>
      <c r="I25" s="35">
        <f>ROUND(F25*汇总表!$G$5,2)</f>
        <v>0</v>
      </c>
      <c r="J25" s="38">
        <f>ROUND(I25*E25,2)</f>
        <v>0</v>
      </c>
      <c r="K25" s="39"/>
    </row>
    <row r="26" s="5" customFormat="1" ht="11.25" spans="1:11">
      <c r="A26" s="32" t="s">
        <v>109</v>
      </c>
      <c r="B26" s="29" t="s">
        <v>110</v>
      </c>
      <c r="C26" s="29"/>
      <c r="D26" s="30"/>
      <c r="E26" s="30"/>
      <c r="F26" s="31"/>
      <c r="G26" s="24">
        <f t="shared" si="1"/>
        <v>0</v>
      </c>
      <c r="H26" s="30"/>
      <c r="I26" s="35">
        <f>ROUND(F26*汇总表!$G$5,2)</f>
        <v>0</v>
      </c>
      <c r="J26" s="38"/>
      <c r="K26" s="39"/>
    </row>
    <row r="27" s="5" customFormat="1" ht="22.5" spans="1:11">
      <c r="A27" s="20" t="s">
        <v>97</v>
      </c>
      <c r="B27" s="29" t="s">
        <v>111</v>
      </c>
      <c r="C27" s="29" t="s">
        <v>112</v>
      </c>
      <c r="D27" s="30" t="s">
        <v>51</v>
      </c>
      <c r="E27" s="30">
        <v>0.03</v>
      </c>
      <c r="F27" s="31">
        <v>708.18</v>
      </c>
      <c r="G27" s="24">
        <f t="shared" si="1"/>
        <v>21.25</v>
      </c>
      <c r="H27" s="30" t="s">
        <v>47</v>
      </c>
      <c r="I27" s="35">
        <f>ROUND(F27*汇总表!$G$5,2)</f>
        <v>0</v>
      </c>
      <c r="J27" s="38">
        <f>ROUND(I27*E27,2)</f>
        <v>0</v>
      </c>
      <c r="K27" s="39"/>
    </row>
    <row r="28" s="1" customFormat="1" ht="22.5" spans="1:11">
      <c r="A28" s="20" t="s">
        <v>100</v>
      </c>
      <c r="B28" s="29" t="s">
        <v>113</v>
      </c>
      <c r="C28" s="29" t="s">
        <v>102</v>
      </c>
      <c r="D28" s="30" t="s">
        <v>46</v>
      </c>
      <c r="E28" s="30">
        <v>0.48</v>
      </c>
      <c r="F28" s="31">
        <v>51.11</v>
      </c>
      <c r="G28" s="24">
        <f t="shared" si="1"/>
        <v>24.53</v>
      </c>
      <c r="H28" s="30" t="s">
        <v>47</v>
      </c>
      <c r="I28" s="35">
        <f>ROUND(F28*汇总表!$G$5,2)</f>
        <v>0</v>
      </c>
      <c r="J28" s="38">
        <f>ROUND(I28*E28,2)</f>
        <v>0</v>
      </c>
      <c r="K28" s="39"/>
    </row>
    <row r="29" s="1" customFormat="1" ht="22.5" spans="1:11">
      <c r="A29" s="20" t="s">
        <v>114</v>
      </c>
      <c r="B29" s="21" t="s">
        <v>115</v>
      </c>
      <c r="C29" s="21" t="s">
        <v>116</v>
      </c>
      <c r="D29" s="22" t="s">
        <v>51</v>
      </c>
      <c r="E29" s="22">
        <v>209</v>
      </c>
      <c r="F29" s="23">
        <v>11.56</v>
      </c>
      <c r="G29" s="24">
        <f t="shared" si="1"/>
        <v>2416.04</v>
      </c>
      <c r="H29" s="22" t="s">
        <v>47</v>
      </c>
      <c r="I29" s="35">
        <f>ROUND(F29*汇总表!$G$5,2)</f>
        <v>0</v>
      </c>
      <c r="J29" s="35">
        <f>ROUND(I29*E29,2)</f>
        <v>0</v>
      </c>
      <c r="K29" s="36"/>
    </row>
    <row r="30" s="5" customFormat="1" ht="11.25" spans="1:11">
      <c r="A30" s="20" t="s">
        <v>117</v>
      </c>
      <c r="B30" s="21" t="s">
        <v>118</v>
      </c>
      <c r="C30" s="21" t="s">
        <v>119</v>
      </c>
      <c r="D30" s="22" t="s">
        <v>46</v>
      </c>
      <c r="E30" s="22">
        <v>41.67</v>
      </c>
      <c r="F30" s="23">
        <v>34.75</v>
      </c>
      <c r="G30" s="24">
        <f t="shared" si="1"/>
        <v>1448.03</v>
      </c>
      <c r="H30" s="22" t="s">
        <v>47</v>
      </c>
      <c r="I30" s="35">
        <f>ROUND(F30*汇总表!$G$5,2)</f>
        <v>0</v>
      </c>
      <c r="J30" s="35">
        <f>ROUND(I30*E30,2)</f>
        <v>0</v>
      </c>
      <c r="K30" s="36"/>
    </row>
    <row r="31" s="5" customFormat="1" ht="11.25" spans="1:11">
      <c r="A31" s="32" t="s">
        <v>120</v>
      </c>
      <c r="B31" s="29" t="s">
        <v>121</v>
      </c>
      <c r="C31" s="29"/>
      <c r="D31" s="30"/>
      <c r="E31" s="30"/>
      <c r="F31" s="31"/>
      <c r="G31" s="24">
        <f t="shared" si="1"/>
        <v>0</v>
      </c>
      <c r="H31" s="30"/>
      <c r="I31" s="35">
        <f>ROUND(F31*汇总表!$G$5,2)</f>
        <v>0</v>
      </c>
      <c r="J31" s="38"/>
      <c r="K31" s="39"/>
    </row>
    <row r="32" s="5" customFormat="1" ht="22.5" spans="1:11">
      <c r="A32" s="20" t="s">
        <v>97</v>
      </c>
      <c r="B32" s="29" t="s">
        <v>122</v>
      </c>
      <c r="C32" s="29" t="s">
        <v>81</v>
      </c>
      <c r="D32" s="30" t="s">
        <v>51</v>
      </c>
      <c r="E32" s="30">
        <v>14.89</v>
      </c>
      <c r="F32" s="31">
        <v>640.39</v>
      </c>
      <c r="G32" s="24">
        <f t="shared" si="1"/>
        <v>9535.41</v>
      </c>
      <c r="H32" s="30" t="s">
        <v>47</v>
      </c>
      <c r="I32" s="35">
        <f>ROUND(F32*汇总表!$G$5,2)</f>
        <v>0</v>
      </c>
      <c r="J32" s="38">
        <f>ROUND(I32*E32,2)</f>
        <v>0</v>
      </c>
      <c r="K32" s="39"/>
    </row>
    <row r="33" s="1" customFormat="1" ht="22.5" spans="1:11">
      <c r="A33" s="20" t="s">
        <v>100</v>
      </c>
      <c r="B33" s="29" t="s">
        <v>123</v>
      </c>
      <c r="C33" s="29" t="s">
        <v>60</v>
      </c>
      <c r="D33" s="30" t="s">
        <v>46</v>
      </c>
      <c r="E33" s="30">
        <v>129.44</v>
      </c>
      <c r="F33" s="31">
        <v>44.03</v>
      </c>
      <c r="G33" s="24">
        <f t="shared" si="1"/>
        <v>5699.24</v>
      </c>
      <c r="H33" s="30" t="s">
        <v>47</v>
      </c>
      <c r="I33" s="35">
        <f>ROUND(F33*汇总表!$G$5,2)</f>
        <v>0</v>
      </c>
      <c r="J33" s="38">
        <f>ROUND(I33*E33,2)</f>
        <v>0</v>
      </c>
      <c r="K33" s="39"/>
    </row>
    <row r="34" s="1" customFormat="1" ht="22.5" spans="1:11">
      <c r="A34" s="20" t="s">
        <v>124</v>
      </c>
      <c r="B34" s="21" t="s">
        <v>125</v>
      </c>
      <c r="C34" s="21" t="s">
        <v>126</v>
      </c>
      <c r="D34" s="22" t="s">
        <v>46</v>
      </c>
      <c r="E34" s="22">
        <v>75.6</v>
      </c>
      <c r="F34" s="23">
        <v>331.38</v>
      </c>
      <c r="G34" s="24">
        <f t="shared" si="1"/>
        <v>25052.33</v>
      </c>
      <c r="H34" s="22" t="s">
        <v>47</v>
      </c>
      <c r="I34" s="35">
        <f>ROUND(F34*汇总表!$G$5,2)</f>
        <v>0</v>
      </c>
      <c r="J34" s="35">
        <f>ROUND(I34*E34,2)</f>
        <v>0</v>
      </c>
      <c r="K34" s="36"/>
    </row>
    <row r="35" s="5" customFormat="1" ht="22.5" spans="1:11">
      <c r="A35" s="20" t="s">
        <v>127</v>
      </c>
      <c r="B35" s="21" t="s">
        <v>128</v>
      </c>
      <c r="C35" s="21" t="s">
        <v>129</v>
      </c>
      <c r="D35" s="22" t="s">
        <v>130</v>
      </c>
      <c r="E35" s="22">
        <v>27</v>
      </c>
      <c r="F35" s="23">
        <v>45.71</v>
      </c>
      <c r="G35" s="24">
        <f t="shared" si="1"/>
        <v>1234.17</v>
      </c>
      <c r="H35" s="22" t="s">
        <v>47</v>
      </c>
      <c r="I35" s="35">
        <f>ROUND(F35*汇总表!$G$5,2)</f>
        <v>0</v>
      </c>
      <c r="J35" s="35">
        <f>ROUND(I35*E35,2)</f>
        <v>0</v>
      </c>
      <c r="K35" s="36"/>
    </row>
    <row r="36" s="5" customFormat="1" ht="11.25" spans="1:11">
      <c r="A36" s="32" t="s">
        <v>131</v>
      </c>
      <c r="B36" s="29" t="s">
        <v>132</v>
      </c>
      <c r="C36" s="29"/>
      <c r="D36" s="30"/>
      <c r="E36" s="30"/>
      <c r="F36" s="31"/>
      <c r="G36" s="24">
        <f t="shared" si="1"/>
        <v>0</v>
      </c>
      <c r="H36" s="30"/>
      <c r="I36" s="35">
        <f>ROUND(F36*汇总表!$G$5,2)</f>
        <v>0</v>
      </c>
      <c r="J36" s="38"/>
      <c r="K36" s="39"/>
    </row>
    <row r="37" s="5" customFormat="1" ht="22.5" spans="1:11">
      <c r="A37" s="20" t="s">
        <v>97</v>
      </c>
      <c r="B37" s="29" t="s">
        <v>133</v>
      </c>
      <c r="C37" s="29" t="s">
        <v>134</v>
      </c>
      <c r="D37" s="30" t="s">
        <v>135</v>
      </c>
      <c r="E37" s="30">
        <v>8</v>
      </c>
      <c r="F37" s="31">
        <v>6.54</v>
      </c>
      <c r="G37" s="24">
        <f t="shared" ref="G37:G77" si="2">ROUND(F37*E37,2)</f>
        <v>52.32</v>
      </c>
      <c r="H37" s="30" t="s">
        <v>47</v>
      </c>
      <c r="I37" s="35">
        <f>ROUND(F37*汇总表!$G$5,2)</f>
        <v>0</v>
      </c>
      <c r="J37" s="38">
        <f>ROUND(I37*E37,2)</f>
        <v>0</v>
      </c>
      <c r="K37" s="39"/>
    </row>
    <row r="38" s="5" customFormat="1" ht="22.5" spans="1:11">
      <c r="A38" s="20" t="s">
        <v>100</v>
      </c>
      <c r="B38" s="29" t="s">
        <v>136</v>
      </c>
      <c r="C38" s="29" t="s">
        <v>137</v>
      </c>
      <c r="D38" s="30" t="s">
        <v>135</v>
      </c>
      <c r="E38" s="30">
        <v>8</v>
      </c>
      <c r="F38" s="31">
        <v>7.38</v>
      </c>
      <c r="G38" s="24">
        <f t="shared" si="2"/>
        <v>59.04</v>
      </c>
      <c r="H38" s="30" t="s">
        <v>47</v>
      </c>
      <c r="I38" s="35">
        <f>ROUND(F38*汇总表!$G$5,2)</f>
        <v>0</v>
      </c>
      <c r="J38" s="38">
        <f>ROUND(I38*E38,2)</f>
        <v>0</v>
      </c>
      <c r="K38" s="39"/>
    </row>
    <row r="39" s="5" customFormat="1" ht="22.5" spans="1:11">
      <c r="A39" s="32" t="s">
        <v>138</v>
      </c>
      <c r="B39" s="29" t="s">
        <v>139</v>
      </c>
      <c r="C39" s="29" t="s">
        <v>140</v>
      </c>
      <c r="D39" s="30" t="s">
        <v>135</v>
      </c>
      <c r="E39" s="30">
        <v>80</v>
      </c>
      <c r="F39" s="31">
        <v>9.35</v>
      </c>
      <c r="G39" s="24">
        <f t="shared" si="2"/>
        <v>748</v>
      </c>
      <c r="H39" s="30" t="s">
        <v>47</v>
      </c>
      <c r="I39" s="35">
        <f>ROUND(F39*汇总表!$G$5,2)</f>
        <v>0</v>
      </c>
      <c r="J39" s="38">
        <f>ROUND(I39*E39,2)</f>
        <v>0</v>
      </c>
      <c r="K39" s="39"/>
    </row>
    <row r="40" s="1" customFormat="1" ht="11.25" spans="1:11">
      <c r="A40" s="32" t="s">
        <v>141</v>
      </c>
      <c r="B40" s="29" t="s">
        <v>142</v>
      </c>
      <c r="C40" s="29"/>
      <c r="D40" s="30"/>
      <c r="E40" s="30"/>
      <c r="F40" s="31"/>
      <c r="G40" s="24">
        <f t="shared" si="2"/>
        <v>0</v>
      </c>
      <c r="H40" s="30"/>
      <c r="I40" s="35">
        <f>ROUND(F40*汇总表!$G$5,2)</f>
        <v>0</v>
      </c>
      <c r="J40" s="38"/>
      <c r="K40" s="39"/>
    </row>
    <row r="41" s="1" customFormat="1" ht="56.25" spans="1:11">
      <c r="A41" s="20" t="s">
        <v>97</v>
      </c>
      <c r="B41" s="21" t="s">
        <v>143</v>
      </c>
      <c r="C41" s="21" t="s">
        <v>144</v>
      </c>
      <c r="D41" s="22" t="s">
        <v>46</v>
      </c>
      <c r="E41" s="22">
        <v>115.89</v>
      </c>
      <c r="F41" s="23">
        <v>52.58</v>
      </c>
      <c r="G41" s="24">
        <f t="shared" si="2"/>
        <v>6093.5</v>
      </c>
      <c r="H41" s="22" t="s">
        <v>47</v>
      </c>
      <c r="I41" s="35">
        <f>ROUND(F41*汇总表!$G$5,2)</f>
        <v>0</v>
      </c>
      <c r="J41" s="35">
        <f t="shared" ref="J41:J46" si="3">ROUND(I41*E41,2)</f>
        <v>0</v>
      </c>
      <c r="K41" s="36"/>
    </row>
    <row r="42" s="1" customFormat="1" ht="33.75" spans="1:11">
      <c r="A42" s="20" t="s">
        <v>100</v>
      </c>
      <c r="B42" s="21" t="s">
        <v>145</v>
      </c>
      <c r="C42" s="21" t="s">
        <v>146</v>
      </c>
      <c r="D42" s="22" t="s">
        <v>46</v>
      </c>
      <c r="E42" s="22">
        <v>612.08</v>
      </c>
      <c r="F42" s="23">
        <v>45.19</v>
      </c>
      <c r="G42" s="24">
        <f t="shared" si="2"/>
        <v>27659.9</v>
      </c>
      <c r="H42" s="22" t="s">
        <v>47</v>
      </c>
      <c r="I42" s="35">
        <f>ROUND(F42*汇总表!$G$5,2)</f>
        <v>0</v>
      </c>
      <c r="J42" s="35">
        <f t="shared" si="3"/>
        <v>0</v>
      </c>
      <c r="K42" s="36"/>
    </row>
    <row r="43" s="1" customFormat="1" ht="45" spans="1:11">
      <c r="A43" s="32" t="s">
        <v>138</v>
      </c>
      <c r="B43" s="21" t="s">
        <v>147</v>
      </c>
      <c r="C43" s="21" t="s">
        <v>148</v>
      </c>
      <c r="D43" s="22" t="s">
        <v>46</v>
      </c>
      <c r="E43" s="22">
        <v>14.85</v>
      </c>
      <c r="F43" s="23">
        <v>113.62</v>
      </c>
      <c r="G43" s="24">
        <f t="shared" si="2"/>
        <v>1687.26</v>
      </c>
      <c r="H43" s="22" t="s">
        <v>47</v>
      </c>
      <c r="I43" s="35">
        <f>ROUND(F43*汇总表!$G$5,2)</f>
        <v>0</v>
      </c>
      <c r="J43" s="35">
        <f t="shared" si="3"/>
        <v>0</v>
      </c>
      <c r="K43" s="36"/>
    </row>
    <row r="44" s="1" customFormat="1" ht="11.25" spans="1:11">
      <c r="A44" s="20" t="s">
        <v>149</v>
      </c>
      <c r="B44" s="21" t="s">
        <v>150</v>
      </c>
      <c r="C44" s="21" t="s">
        <v>151</v>
      </c>
      <c r="D44" s="22" t="s">
        <v>46</v>
      </c>
      <c r="E44" s="22">
        <v>739.48</v>
      </c>
      <c r="F44" s="23">
        <v>1.31</v>
      </c>
      <c r="G44" s="24">
        <f t="shared" si="2"/>
        <v>968.72</v>
      </c>
      <c r="H44" s="22" t="s">
        <v>47</v>
      </c>
      <c r="I44" s="35">
        <f>ROUND(F44*汇总表!$G$5,2)</f>
        <v>0</v>
      </c>
      <c r="J44" s="35">
        <f t="shared" si="3"/>
        <v>0</v>
      </c>
      <c r="K44" s="36"/>
    </row>
    <row r="45" s="1" customFormat="1" ht="11.25" spans="1:11">
      <c r="A45" s="20" t="s">
        <v>152</v>
      </c>
      <c r="B45" s="21" t="s">
        <v>153</v>
      </c>
      <c r="C45" s="21" t="s">
        <v>154</v>
      </c>
      <c r="D45" s="22" t="s">
        <v>46</v>
      </c>
      <c r="E45" s="22">
        <v>59.4</v>
      </c>
      <c r="F45" s="23">
        <v>251.02</v>
      </c>
      <c r="G45" s="24">
        <f t="shared" si="2"/>
        <v>14910.59</v>
      </c>
      <c r="H45" s="22" t="s">
        <v>47</v>
      </c>
      <c r="I45" s="35">
        <f>ROUND(F45*汇总表!$G$5,2)</f>
        <v>0</v>
      </c>
      <c r="J45" s="35">
        <f t="shared" si="3"/>
        <v>0</v>
      </c>
      <c r="K45" s="36"/>
    </row>
    <row r="46" s="1" customFormat="1" ht="33.75" spans="1:11">
      <c r="A46" s="20" t="s">
        <v>155</v>
      </c>
      <c r="B46" s="21" t="s">
        <v>156</v>
      </c>
      <c r="C46" s="21" t="s">
        <v>157</v>
      </c>
      <c r="D46" s="22" t="s">
        <v>51</v>
      </c>
      <c r="E46" s="22">
        <v>28.7</v>
      </c>
      <c r="F46" s="23">
        <v>339.85</v>
      </c>
      <c r="G46" s="24">
        <f t="shared" si="2"/>
        <v>9753.7</v>
      </c>
      <c r="H46" s="22" t="s">
        <v>47</v>
      </c>
      <c r="I46" s="35">
        <f>ROUND(F46*汇总表!$G$5,2)</f>
        <v>0</v>
      </c>
      <c r="J46" s="35">
        <f t="shared" si="3"/>
        <v>0</v>
      </c>
      <c r="K46" s="36"/>
    </row>
    <row r="47" s="5" customFormat="1" ht="11.25" spans="1:11">
      <c r="A47" s="32" t="s">
        <v>158</v>
      </c>
      <c r="B47" s="29" t="s">
        <v>159</v>
      </c>
      <c r="C47" s="29"/>
      <c r="D47" s="30"/>
      <c r="E47" s="30"/>
      <c r="F47" s="31"/>
      <c r="G47" s="24">
        <f t="shared" si="2"/>
        <v>0</v>
      </c>
      <c r="H47" s="30"/>
      <c r="I47" s="35">
        <f>ROUND(F47*汇总表!$G$5,2)</f>
        <v>0</v>
      </c>
      <c r="J47" s="38"/>
      <c r="K47" s="39"/>
    </row>
    <row r="48" s="5" customFormat="1" ht="22.5" spans="1:11">
      <c r="A48" s="32" t="s">
        <v>97</v>
      </c>
      <c r="B48" s="29" t="s">
        <v>160</v>
      </c>
      <c r="C48" s="29" t="s">
        <v>99</v>
      </c>
      <c r="D48" s="30" t="s">
        <v>51</v>
      </c>
      <c r="E48" s="30">
        <v>3.6</v>
      </c>
      <c r="F48" s="31">
        <v>708.18</v>
      </c>
      <c r="G48" s="24">
        <f t="shared" si="2"/>
        <v>2549.45</v>
      </c>
      <c r="H48" s="30" t="s">
        <v>47</v>
      </c>
      <c r="I48" s="35">
        <f>ROUND(F48*汇总表!$G$5,2)</f>
        <v>0</v>
      </c>
      <c r="J48" s="38">
        <f>ROUND(I48*E48,2)</f>
        <v>0</v>
      </c>
      <c r="K48" s="39"/>
    </row>
    <row r="49" s="5" customFormat="1" ht="22.5" spans="1:11">
      <c r="A49" s="32" t="s">
        <v>100</v>
      </c>
      <c r="B49" s="29" t="s">
        <v>161</v>
      </c>
      <c r="C49" s="29" t="s">
        <v>102</v>
      </c>
      <c r="D49" s="30" t="s">
        <v>46</v>
      </c>
      <c r="E49" s="30">
        <v>40.5</v>
      </c>
      <c r="F49" s="31">
        <v>41.54</v>
      </c>
      <c r="G49" s="24">
        <f t="shared" si="2"/>
        <v>1682.37</v>
      </c>
      <c r="H49" s="30" t="s">
        <v>47</v>
      </c>
      <c r="I49" s="35">
        <f>ROUND(F49*汇总表!$G$5,2)</f>
        <v>0</v>
      </c>
      <c r="J49" s="38">
        <f>ROUND(I49*E49,2)</f>
        <v>0</v>
      </c>
      <c r="K49" s="39"/>
    </row>
    <row r="50" s="5" customFormat="1" ht="11.25" spans="1:11">
      <c r="A50" s="32" t="s">
        <v>162</v>
      </c>
      <c r="B50" s="29" t="s">
        <v>163</v>
      </c>
      <c r="C50" s="29"/>
      <c r="D50" s="30"/>
      <c r="E50" s="30"/>
      <c r="F50" s="31"/>
      <c r="G50" s="24">
        <f t="shared" si="2"/>
        <v>0</v>
      </c>
      <c r="H50" s="30"/>
      <c r="I50" s="35">
        <f>ROUND(F50*汇总表!$G$5,2)</f>
        <v>0</v>
      </c>
      <c r="J50" s="38"/>
      <c r="K50" s="39"/>
    </row>
    <row r="51" s="1" customFormat="1" ht="11.25" spans="1:11">
      <c r="A51" s="20" t="s">
        <v>97</v>
      </c>
      <c r="B51" s="21" t="s">
        <v>164</v>
      </c>
      <c r="C51" s="21" t="s">
        <v>165</v>
      </c>
      <c r="D51" s="22" t="s">
        <v>46</v>
      </c>
      <c r="E51" s="22">
        <v>205.74</v>
      </c>
      <c r="F51" s="23">
        <v>51.1</v>
      </c>
      <c r="G51" s="24">
        <f t="shared" si="2"/>
        <v>10513.31</v>
      </c>
      <c r="H51" s="22" t="s">
        <v>47</v>
      </c>
      <c r="I51" s="35">
        <f>ROUND(F51*汇总表!$G$5,2)</f>
        <v>0</v>
      </c>
      <c r="J51" s="35">
        <f t="shared" ref="J51:J58" si="4">ROUND(I51*E51,2)</f>
        <v>0</v>
      </c>
      <c r="K51" s="36"/>
    </row>
    <row r="52" s="1" customFormat="1" ht="22.5" spans="1:11">
      <c r="A52" s="20" t="s">
        <v>100</v>
      </c>
      <c r="B52" s="21" t="s">
        <v>166</v>
      </c>
      <c r="C52" s="21" t="s">
        <v>167</v>
      </c>
      <c r="D52" s="22" t="s">
        <v>51</v>
      </c>
      <c r="E52" s="22">
        <v>45.36</v>
      </c>
      <c r="F52" s="23">
        <v>621.83</v>
      </c>
      <c r="G52" s="24">
        <f t="shared" si="2"/>
        <v>28206.21</v>
      </c>
      <c r="H52" s="22" t="s">
        <v>47</v>
      </c>
      <c r="I52" s="35">
        <f>ROUND(F52*汇总表!$G$5,2)</f>
        <v>0</v>
      </c>
      <c r="J52" s="35">
        <f t="shared" si="4"/>
        <v>0</v>
      </c>
      <c r="K52" s="36"/>
    </row>
    <row r="53" s="1" customFormat="1" ht="45" spans="1:11">
      <c r="A53" s="32" t="s">
        <v>138</v>
      </c>
      <c r="B53" s="21" t="s">
        <v>168</v>
      </c>
      <c r="C53" s="21" t="s">
        <v>169</v>
      </c>
      <c r="D53" s="22" t="s">
        <v>51</v>
      </c>
      <c r="E53" s="22">
        <v>108.594</v>
      </c>
      <c r="F53" s="23">
        <v>666.7</v>
      </c>
      <c r="G53" s="24">
        <f t="shared" si="2"/>
        <v>72399.62</v>
      </c>
      <c r="H53" s="22" t="s">
        <v>47</v>
      </c>
      <c r="I53" s="35">
        <f>ROUND(F53*汇总表!$G$5,2)</f>
        <v>0</v>
      </c>
      <c r="J53" s="35">
        <f t="shared" si="4"/>
        <v>0</v>
      </c>
      <c r="K53" s="36"/>
    </row>
    <row r="54" s="1" customFormat="1" ht="11.25" spans="1:11">
      <c r="A54" s="20" t="s">
        <v>170</v>
      </c>
      <c r="B54" s="21" t="s">
        <v>171</v>
      </c>
      <c r="C54" s="21" t="s">
        <v>172</v>
      </c>
      <c r="D54" s="22" t="s">
        <v>51</v>
      </c>
      <c r="E54" s="22">
        <v>153.9</v>
      </c>
      <c r="F54" s="23">
        <v>128.05</v>
      </c>
      <c r="G54" s="24">
        <f t="shared" si="2"/>
        <v>19706.9</v>
      </c>
      <c r="H54" s="22" t="s">
        <v>47</v>
      </c>
      <c r="I54" s="35">
        <f>ROUND(F54*汇总表!$G$5,2)</f>
        <v>0</v>
      </c>
      <c r="J54" s="35">
        <f t="shared" si="4"/>
        <v>0</v>
      </c>
      <c r="K54" s="36"/>
    </row>
    <row r="55" s="1" customFormat="1" ht="45" spans="1:11">
      <c r="A55" s="20" t="s">
        <v>173</v>
      </c>
      <c r="B55" s="21" t="s">
        <v>174</v>
      </c>
      <c r="C55" s="21" t="s">
        <v>175</v>
      </c>
      <c r="D55" s="22" t="s">
        <v>46</v>
      </c>
      <c r="E55" s="22">
        <v>49.9</v>
      </c>
      <c r="F55" s="23">
        <v>180.17</v>
      </c>
      <c r="G55" s="24">
        <f t="shared" si="2"/>
        <v>8990.48</v>
      </c>
      <c r="H55" s="22" t="s">
        <v>47</v>
      </c>
      <c r="I55" s="35">
        <f>ROUND(F55*汇总表!$G$5,2)</f>
        <v>0</v>
      </c>
      <c r="J55" s="35">
        <f t="shared" si="4"/>
        <v>0</v>
      </c>
      <c r="K55" s="36"/>
    </row>
    <row r="56" s="1" customFormat="1" ht="33.75" spans="1:11">
      <c r="A56" s="20" t="s">
        <v>176</v>
      </c>
      <c r="B56" s="21" t="s">
        <v>177</v>
      </c>
      <c r="C56" s="21" t="s">
        <v>178</v>
      </c>
      <c r="D56" s="22" t="s">
        <v>85</v>
      </c>
      <c r="E56" s="22">
        <v>9.7</v>
      </c>
      <c r="F56" s="23">
        <v>7183.11</v>
      </c>
      <c r="G56" s="24">
        <f t="shared" si="2"/>
        <v>69676.17</v>
      </c>
      <c r="H56" s="22" t="s">
        <v>47</v>
      </c>
      <c r="I56" s="35">
        <f>ROUND(F56*汇总表!$G$5,2)</f>
        <v>0</v>
      </c>
      <c r="J56" s="35">
        <f t="shared" si="4"/>
        <v>0</v>
      </c>
      <c r="K56" s="36"/>
    </row>
    <row r="57" s="1" customFormat="1" ht="22.5" spans="1:11">
      <c r="A57" s="20" t="s">
        <v>179</v>
      </c>
      <c r="B57" s="21" t="s">
        <v>180</v>
      </c>
      <c r="C57" s="21" t="s">
        <v>181</v>
      </c>
      <c r="D57" s="22" t="s">
        <v>51</v>
      </c>
      <c r="E57" s="22">
        <v>81</v>
      </c>
      <c r="F57" s="23">
        <v>10.56</v>
      </c>
      <c r="G57" s="24">
        <f t="shared" si="2"/>
        <v>855.36</v>
      </c>
      <c r="H57" s="22" t="s">
        <v>47</v>
      </c>
      <c r="I57" s="35">
        <f>ROUND(F57*汇总表!$G$5,2)</f>
        <v>0</v>
      </c>
      <c r="J57" s="35">
        <f t="shared" si="4"/>
        <v>0</v>
      </c>
      <c r="K57" s="36"/>
    </row>
    <row r="58" s="1" customFormat="1" ht="22.5" spans="1:11">
      <c r="A58" s="20" t="s">
        <v>182</v>
      </c>
      <c r="B58" s="21" t="s">
        <v>183</v>
      </c>
      <c r="C58" s="21" t="s">
        <v>184</v>
      </c>
      <c r="D58" s="22" t="s">
        <v>51</v>
      </c>
      <c r="E58" s="22">
        <v>231</v>
      </c>
      <c r="F58" s="23">
        <v>10.56</v>
      </c>
      <c r="G58" s="24">
        <f t="shared" si="2"/>
        <v>2439.36</v>
      </c>
      <c r="H58" s="22" t="s">
        <v>47</v>
      </c>
      <c r="I58" s="35">
        <f>ROUND(F58*汇总表!$G$5,2)</f>
        <v>0</v>
      </c>
      <c r="J58" s="35">
        <f t="shared" si="4"/>
        <v>0</v>
      </c>
      <c r="K58" s="36"/>
    </row>
    <row r="59" s="1" customFormat="1" ht="11.25" spans="1:11">
      <c r="A59" s="20" t="s">
        <v>185</v>
      </c>
      <c r="B59" s="21" t="s">
        <v>186</v>
      </c>
      <c r="C59" s="21"/>
      <c r="D59" s="22"/>
      <c r="E59" s="22"/>
      <c r="F59" s="23"/>
      <c r="G59" s="24">
        <f t="shared" si="2"/>
        <v>0</v>
      </c>
      <c r="H59" s="22"/>
      <c r="I59" s="35">
        <f>ROUND(F59*汇总表!$G$5,2)</f>
        <v>0</v>
      </c>
      <c r="J59" s="35"/>
      <c r="K59" s="36"/>
    </row>
    <row r="60" s="1" customFormat="1" ht="45" spans="1:11">
      <c r="A60" s="20" t="s">
        <v>97</v>
      </c>
      <c r="B60" s="21" t="s">
        <v>187</v>
      </c>
      <c r="C60" s="21" t="s">
        <v>188</v>
      </c>
      <c r="D60" s="22" t="s">
        <v>46</v>
      </c>
      <c r="E60" s="22">
        <v>121.92</v>
      </c>
      <c r="F60" s="23">
        <v>63.7</v>
      </c>
      <c r="G60" s="24">
        <f t="shared" si="2"/>
        <v>7766.3</v>
      </c>
      <c r="H60" s="22" t="s">
        <v>47</v>
      </c>
      <c r="I60" s="35">
        <f>ROUND(F60*汇总表!$G$5,2)</f>
        <v>0</v>
      </c>
      <c r="J60" s="35">
        <f>ROUND(I60*E60,2)</f>
        <v>0</v>
      </c>
      <c r="K60" s="36"/>
    </row>
    <row r="61" s="1" customFormat="1" ht="22.5" spans="1:11">
      <c r="A61" s="20" t="s">
        <v>100</v>
      </c>
      <c r="B61" s="21" t="s">
        <v>189</v>
      </c>
      <c r="C61" s="21" t="s">
        <v>190</v>
      </c>
      <c r="D61" s="22" t="s">
        <v>46</v>
      </c>
      <c r="E61" s="22">
        <v>612.08</v>
      </c>
      <c r="F61" s="23">
        <v>45.19</v>
      </c>
      <c r="G61" s="24">
        <f t="shared" si="2"/>
        <v>27659.9</v>
      </c>
      <c r="H61" s="22" t="s">
        <v>47</v>
      </c>
      <c r="I61" s="35">
        <f>ROUND(F61*汇总表!$G$5,2)</f>
        <v>0</v>
      </c>
      <c r="J61" s="35">
        <f>ROUND(I61*E61,2)</f>
        <v>0</v>
      </c>
      <c r="K61" s="36"/>
    </row>
    <row r="62" s="1" customFormat="1" ht="11.25" spans="1:11">
      <c r="A62" s="20" t="s">
        <v>191</v>
      </c>
      <c r="B62" s="21" t="s">
        <v>192</v>
      </c>
      <c r="C62" s="21"/>
      <c r="D62" s="22"/>
      <c r="E62" s="22"/>
      <c r="F62" s="23"/>
      <c r="G62" s="24">
        <f t="shared" si="2"/>
        <v>0</v>
      </c>
      <c r="H62" s="22"/>
      <c r="I62" s="35">
        <f>ROUND(F62*汇总表!$G$5,2)</f>
        <v>0</v>
      </c>
      <c r="J62" s="35"/>
      <c r="K62" s="36"/>
    </row>
    <row r="63" s="1" customFormat="1" ht="22.5" spans="1:11">
      <c r="A63" s="20" t="s">
        <v>97</v>
      </c>
      <c r="B63" s="21" t="s">
        <v>193</v>
      </c>
      <c r="C63" s="21" t="s">
        <v>194</v>
      </c>
      <c r="D63" s="22" t="s">
        <v>46</v>
      </c>
      <c r="E63" s="22">
        <v>28.8</v>
      </c>
      <c r="F63" s="23">
        <v>165.2</v>
      </c>
      <c r="G63" s="24">
        <f t="shared" si="2"/>
        <v>4757.76</v>
      </c>
      <c r="H63" s="22" t="s">
        <v>47</v>
      </c>
      <c r="I63" s="35">
        <f>ROUND(F63*汇总表!$G$5,2)</f>
        <v>0</v>
      </c>
      <c r="J63" s="35">
        <f>ROUND(I63*E63,2)</f>
        <v>0</v>
      </c>
      <c r="K63" s="36"/>
    </row>
    <row r="64" s="1" customFormat="1" ht="22.5" spans="1:11">
      <c r="A64" s="20" t="s">
        <v>100</v>
      </c>
      <c r="B64" s="21" t="s">
        <v>195</v>
      </c>
      <c r="C64" s="21" t="s">
        <v>196</v>
      </c>
      <c r="D64" s="22" t="s">
        <v>46</v>
      </c>
      <c r="E64" s="22">
        <v>21.6</v>
      </c>
      <c r="F64" s="23">
        <v>57.86</v>
      </c>
      <c r="G64" s="24">
        <f t="shared" si="2"/>
        <v>1249.78</v>
      </c>
      <c r="H64" s="22" t="s">
        <v>47</v>
      </c>
      <c r="I64" s="35">
        <f>ROUND(F64*汇总表!$G$5,2)</f>
        <v>0</v>
      </c>
      <c r="J64" s="35">
        <f>ROUND(I64*E64,2)</f>
        <v>0</v>
      </c>
      <c r="K64" s="36"/>
    </row>
    <row r="65" s="1" customFormat="1" ht="11.25" spans="1:11">
      <c r="A65" s="20" t="s">
        <v>138</v>
      </c>
      <c r="B65" s="21" t="s">
        <v>197</v>
      </c>
      <c r="C65" s="21" t="s">
        <v>198</v>
      </c>
      <c r="D65" s="22" t="s">
        <v>85</v>
      </c>
      <c r="E65" s="22">
        <v>0.22</v>
      </c>
      <c r="F65" s="23">
        <v>9015.08</v>
      </c>
      <c r="G65" s="24">
        <f t="shared" si="2"/>
        <v>1983.32</v>
      </c>
      <c r="H65" s="22" t="s">
        <v>47</v>
      </c>
      <c r="I65" s="35">
        <f>ROUND(F65*汇总表!$G$5,2)</f>
        <v>0</v>
      </c>
      <c r="J65" s="35">
        <f>ROUND(I65*E65,2)</f>
        <v>0</v>
      </c>
      <c r="K65" s="36"/>
    </row>
    <row r="66" s="1" customFormat="1" ht="33.75" spans="1:11">
      <c r="A66" s="20" t="s">
        <v>170</v>
      </c>
      <c r="B66" s="21" t="s">
        <v>199</v>
      </c>
      <c r="C66" s="21" t="s">
        <v>200</v>
      </c>
      <c r="D66" s="22" t="s">
        <v>85</v>
      </c>
      <c r="E66" s="22">
        <v>10.7</v>
      </c>
      <c r="F66" s="23">
        <v>5942.07</v>
      </c>
      <c r="G66" s="24">
        <f t="shared" si="2"/>
        <v>63580.15</v>
      </c>
      <c r="H66" s="22" t="s">
        <v>47</v>
      </c>
      <c r="I66" s="35">
        <f>ROUND(F66*汇总表!$G$5,2)</f>
        <v>0</v>
      </c>
      <c r="J66" s="35">
        <f>ROUND(I66*E66,2)</f>
        <v>0</v>
      </c>
      <c r="K66" s="36"/>
    </row>
    <row r="67" s="1" customFormat="1" ht="22.5" spans="1:11">
      <c r="A67" s="20" t="s">
        <v>201</v>
      </c>
      <c r="B67" s="21" t="s">
        <v>202</v>
      </c>
      <c r="C67" s="21" t="s">
        <v>203</v>
      </c>
      <c r="D67" s="22" t="s">
        <v>46</v>
      </c>
      <c r="E67" s="22">
        <v>96</v>
      </c>
      <c r="F67" s="23">
        <v>58.98</v>
      </c>
      <c r="G67" s="24">
        <f t="shared" si="2"/>
        <v>5662.08</v>
      </c>
      <c r="H67" s="22" t="s">
        <v>47</v>
      </c>
      <c r="I67" s="35">
        <f>ROUND(F67*汇总表!$G$5,2)</f>
        <v>0</v>
      </c>
      <c r="J67" s="35">
        <f>ROUND(I67*E67,2)</f>
        <v>0</v>
      </c>
      <c r="K67" s="36"/>
    </row>
    <row r="68" s="1" customFormat="1" ht="11.25" spans="1:11">
      <c r="A68" s="20" t="s">
        <v>204</v>
      </c>
      <c r="B68" s="21" t="s">
        <v>205</v>
      </c>
      <c r="C68" s="21"/>
      <c r="D68" s="22"/>
      <c r="E68" s="22"/>
      <c r="F68" s="23"/>
      <c r="G68" s="24">
        <f t="shared" si="2"/>
        <v>0</v>
      </c>
      <c r="H68" s="22"/>
      <c r="I68" s="35">
        <f>ROUND(F68*汇总表!$G$5,2)</f>
        <v>0</v>
      </c>
      <c r="J68" s="35"/>
      <c r="K68" s="36"/>
    </row>
    <row r="69" s="1" customFormat="1" ht="11.25" spans="1:11">
      <c r="A69" s="20" t="s">
        <v>97</v>
      </c>
      <c r="B69" s="21" t="s">
        <v>206</v>
      </c>
      <c r="C69" s="21" t="s">
        <v>206</v>
      </c>
      <c r="D69" s="22" t="s">
        <v>85</v>
      </c>
      <c r="E69" s="22">
        <v>0.08</v>
      </c>
      <c r="F69" s="23">
        <v>6895.08</v>
      </c>
      <c r="G69" s="24">
        <f t="shared" si="2"/>
        <v>551.61</v>
      </c>
      <c r="H69" s="22" t="s">
        <v>47</v>
      </c>
      <c r="I69" s="35">
        <f>ROUND(F69*汇总表!$G$5,2)</f>
        <v>0</v>
      </c>
      <c r="J69" s="35">
        <f t="shared" ref="J69:J77" si="5">ROUND(I69*E69,2)</f>
        <v>0</v>
      </c>
      <c r="K69" s="36"/>
    </row>
    <row r="70" s="1" customFormat="1" ht="22.5" spans="1:11">
      <c r="A70" s="20" t="s">
        <v>100</v>
      </c>
      <c r="B70" s="21" t="s">
        <v>207</v>
      </c>
      <c r="C70" s="21" t="s">
        <v>207</v>
      </c>
      <c r="D70" s="22" t="s">
        <v>85</v>
      </c>
      <c r="E70" s="22">
        <v>0.04</v>
      </c>
      <c r="F70" s="23">
        <v>5648.38</v>
      </c>
      <c r="G70" s="24">
        <f t="shared" si="2"/>
        <v>225.94</v>
      </c>
      <c r="H70" s="22" t="s">
        <v>47</v>
      </c>
      <c r="I70" s="35">
        <f>ROUND(F70*汇总表!$G$5,2)</f>
        <v>0</v>
      </c>
      <c r="J70" s="35">
        <f t="shared" si="5"/>
        <v>0</v>
      </c>
      <c r="K70" s="36"/>
    </row>
    <row r="71" s="1" customFormat="1" ht="33.75" spans="1:11">
      <c r="A71" s="20" t="s">
        <v>138</v>
      </c>
      <c r="B71" s="21" t="s">
        <v>208</v>
      </c>
      <c r="C71" s="21" t="s">
        <v>209</v>
      </c>
      <c r="D71" s="22" t="s">
        <v>85</v>
      </c>
      <c r="E71" s="22">
        <v>4.85</v>
      </c>
      <c r="F71" s="23">
        <v>5049.93</v>
      </c>
      <c r="G71" s="24">
        <f t="shared" si="2"/>
        <v>24492.16</v>
      </c>
      <c r="H71" s="22" t="s">
        <v>47</v>
      </c>
      <c r="I71" s="35">
        <f>ROUND(F71*汇总表!$G$5,2)</f>
        <v>0</v>
      </c>
      <c r="J71" s="35">
        <f t="shared" si="5"/>
        <v>0</v>
      </c>
      <c r="K71" s="36"/>
    </row>
    <row r="72" s="1" customFormat="1" ht="22.5" spans="1:11">
      <c r="A72" s="20" t="s">
        <v>210</v>
      </c>
      <c r="B72" s="21" t="s">
        <v>211</v>
      </c>
      <c r="C72" s="21" t="s">
        <v>212</v>
      </c>
      <c r="D72" s="22" t="s">
        <v>46</v>
      </c>
      <c r="E72" s="22">
        <v>12.96</v>
      </c>
      <c r="F72" s="23">
        <v>336.86</v>
      </c>
      <c r="G72" s="24">
        <f t="shared" si="2"/>
        <v>4365.71</v>
      </c>
      <c r="H72" s="22" t="s">
        <v>47</v>
      </c>
      <c r="I72" s="35">
        <f>ROUND(F72*汇总表!$G$5,2)</f>
        <v>0</v>
      </c>
      <c r="J72" s="35">
        <f t="shared" si="5"/>
        <v>0</v>
      </c>
      <c r="K72" s="36"/>
    </row>
    <row r="73" s="5" customFormat="1" ht="33.75" spans="1:11">
      <c r="A73" s="20" t="s">
        <v>213</v>
      </c>
      <c r="B73" s="21" t="s">
        <v>214</v>
      </c>
      <c r="C73" s="21" t="s">
        <v>215</v>
      </c>
      <c r="D73" s="22" t="s">
        <v>46</v>
      </c>
      <c r="E73" s="22">
        <v>676.465</v>
      </c>
      <c r="F73" s="23">
        <v>100.45</v>
      </c>
      <c r="G73" s="24">
        <f t="shared" si="2"/>
        <v>67950.91</v>
      </c>
      <c r="H73" s="22" t="s">
        <v>47</v>
      </c>
      <c r="I73" s="35">
        <f>ROUND(F73*汇总表!$G$5,2)</f>
        <v>0</v>
      </c>
      <c r="J73" s="35">
        <f t="shared" si="5"/>
        <v>0</v>
      </c>
      <c r="K73" s="36"/>
    </row>
    <row r="74" s="1" customFormat="1" ht="22.5" spans="1:11">
      <c r="A74" s="20" t="s">
        <v>216</v>
      </c>
      <c r="B74" s="29" t="s">
        <v>217</v>
      </c>
      <c r="C74" s="29" t="s">
        <v>218</v>
      </c>
      <c r="D74" s="30" t="s">
        <v>51</v>
      </c>
      <c r="E74" s="30">
        <v>256.9</v>
      </c>
      <c r="F74" s="31">
        <v>15.83</v>
      </c>
      <c r="G74" s="24">
        <f t="shared" si="2"/>
        <v>4066.73</v>
      </c>
      <c r="H74" s="30" t="s">
        <v>47</v>
      </c>
      <c r="I74" s="35">
        <f>ROUND(F74*汇总表!$G$5,2)</f>
        <v>0</v>
      </c>
      <c r="J74" s="38">
        <f t="shared" si="5"/>
        <v>0</v>
      </c>
      <c r="K74" s="39"/>
    </row>
    <row r="75" s="1" customFormat="1" ht="11.25" spans="1:11">
      <c r="A75" s="20" t="s">
        <v>219</v>
      </c>
      <c r="B75" s="21" t="s">
        <v>220</v>
      </c>
      <c r="C75" s="21" t="s">
        <v>221</v>
      </c>
      <c r="D75" s="22" t="s">
        <v>46</v>
      </c>
      <c r="E75" s="22">
        <v>56.7</v>
      </c>
      <c r="F75" s="23">
        <v>344.97</v>
      </c>
      <c r="G75" s="24">
        <f t="shared" si="2"/>
        <v>19559.8</v>
      </c>
      <c r="H75" s="22" t="s">
        <v>47</v>
      </c>
      <c r="I75" s="35">
        <f>ROUND(F75*汇总表!$G$5,2)</f>
        <v>0</v>
      </c>
      <c r="J75" s="35">
        <f t="shared" si="5"/>
        <v>0</v>
      </c>
      <c r="K75" s="36"/>
    </row>
    <row r="76" s="1" customFormat="1" ht="22.5" spans="1:11">
      <c r="A76" s="20" t="s">
        <v>222</v>
      </c>
      <c r="B76" s="25" t="s">
        <v>223</v>
      </c>
      <c r="C76" s="25" t="s">
        <v>224</v>
      </c>
      <c r="D76" s="26" t="s">
        <v>51</v>
      </c>
      <c r="E76" s="26">
        <v>0.819</v>
      </c>
      <c r="F76" s="27">
        <v>863.75</v>
      </c>
      <c r="G76" s="24">
        <f t="shared" si="2"/>
        <v>707.41</v>
      </c>
      <c r="H76" s="26" t="s">
        <v>47</v>
      </c>
      <c r="I76" s="35">
        <f>ROUND(F76*汇总表!$G$5,2)</f>
        <v>0</v>
      </c>
      <c r="J76" s="35">
        <f t="shared" si="5"/>
        <v>0</v>
      </c>
      <c r="K76" s="37"/>
    </row>
    <row r="77" s="3" customFormat="1" ht="11.25" spans="1:11">
      <c r="A77" s="20" t="s">
        <v>225</v>
      </c>
      <c r="B77" s="21" t="s">
        <v>226</v>
      </c>
      <c r="C77" s="21" t="s">
        <v>227</v>
      </c>
      <c r="D77" s="22" t="s">
        <v>46</v>
      </c>
      <c r="E77" s="22">
        <v>861.08</v>
      </c>
      <c r="F77" s="28">
        <v>12.04</v>
      </c>
      <c r="G77" s="24">
        <f t="shared" si="2"/>
        <v>10367.4</v>
      </c>
      <c r="H77" s="22" t="s">
        <v>47</v>
      </c>
      <c r="I77" s="35">
        <f>ROUND(F77*汇总表!$G$5,2)</f>
        <v>0</v>
      </c>
      <c r="J77" s="35">
        <f t="shared" si="5"/>
        <v>0</v>
      </c>
      <c r="K77" s="36"/>
    </row>
    <row r="78" s="1" customFormat="1" ht="11.25" spans="1:11">
      <c r="A78" s="16">
        <v>802</v>
      </c>
      <c r="B78" s="17" t="s">
        <v>228</v>
      </c>
      <c r="C78" s="17"/>
      <c r="D78" s="17"/>
      <c r="E78" s="17"/>
      <c r="F78" s="40"/>
      <c r="G78" s="19">
        <f>SUM(G80:G139)</f>
        <v>51939.91</v>
      </c>
      <c r="H78" s="19"/>
      <c r="I78" s="19"/>
      <c r="J78" s="19">
        <f>SUM(J80:J139)</f>
        <v>0</v>
      </c>
      <c r="K78" s="34"/>
    </row>
    <row r="79" s="1" customFormat="1" ht="12" spans="1:11">
      <c r="A79" s="20" t="s">
        <v>229</v>
      </c>
      <c r="B79" s="21" t="s">
        <v>230</v>
      </c>
      <c r="C79" s="21"/>
      <c r="D79" s="22"/>
      <c r="E79" s="22"/>
      <c r="F79" s="41"/>
      <c r="G79" s="24"/>
      <c r="H79" s="22"/>
      <c r="I79" s="46"/>
      <c r="J79" s="46"/>
      <c r="K79" s="47"/>
    </row>
    <row r="80" s="1" customFormat="1" ht="33.75" spans="1:11">
      <c r="A80" s="20" t="s">
        <v>97</v>
      </c>
      <c r="B80" s="21" t="s">
        <v>231</v>
      </c>
      <c r="C80" s="21" t="s">
        <v>232</v>
      </c>
      <c r="D80" s="22" t="s">
        <v>233</v>
      </c>
      <c r="E80" s="22">
        <v>218.29</v>
      </c>
      <c r="F80" s="41">
        <v>23.82</v>
      </c>
      <c r="G80" s="24">
        <f>ROUND(F80*E80,2)</f>
        <v>5199.67</v>
      </c>
      <c r="H80" s="22" t="s">
        <v>47</v>
      </c>
      <c r="I80" s="46">
        <f>ROUND(F80*汇总表!$G$5,2)</f>
        <v>0</v>
      </c>
      <c r="J80" s="46">
        <f t="shared" ref="J80:J88" si="6">ROUND(I80*E80,2)</f>
        <v>0</v>
      </c>
      <c r="K80" s="47"/>
    </row>
    <row r="81" s="1" customFormat="1" ht="45" spans="1:11">
      <c r="A81" s="20" t="s">
        <v>100</v>
      </c>
      <c r="B81" s="25" t="s">
        <v>234</v>
      </c>
      <c r="C81" s="25" t="s">
        <v>235</v>
      </c>
      <c r="D81" s="26" t="s">
        <v>233</v>
      </c>
      <c r="E81" s="26">
        <v>91.2</v>
      </c>
      <c r="F81" s="42">
        <v>10.15</v>
      </c>
      <c r="G81" s="24">
        <f t="shared" ref="G81:G112" si="7">ROUND(F81*E81,2)</f>
        <v>925.68</v>
      </c>
      <c r="H81" s="26" t="s">
        <v>47</v>
      </c>
      <c r="I81" s="46">
        <f>ROUND(F81*汇总表!$G$5,2)</f>
        <v>0</v>
      </c>
      <c r="J81" s="46">
        <f t="shared" si="6"/>
        <v>0</v>
      </c>
      <c r="K81" s="48"/>
    </row>
    <row r="82" s="1" customFormat="1" ht="22.5" spans="1:11">
      <c r="A82" s="20" t="s">
        <v>138</v>
      </c>
      <c r="B82" s="21" t="s">
        <v>236</v>
      </c>
      <c r="C82" s="21" t="s">
        <v>237</v>
      </c>
      <c r="D82" s="22" t="s">
        <v>238</v>
      </c>
      <c r="E82" s="22">
        <v>24</v>
      </c>
      <c r="F82" s="43">
        <v>32.21</v>
      </c>
      <c r="G82" s="24">
        <f t="shared" si="7"/>
        <v>773.04</v>
      </c>
      <c r="H82" s="22" t="s">
        <v>47</v>
      </c>
      <c r="I82" s="46">
        <f>ROUND(F82*汇总表!$G$5,2)</f>
        <v>0</v>
      </c>
      <c r="J82" s="46">
        <f t="shared" si="6"/>
        <v>0</v>
      </c>
      <c r="K82" s="47"/>
    </row>
    <row r="83" s="1" customFormat="1" ht="22.5" spans="1:11">
      <c r="A83" s="20" t="s">
        <v>239</v>
      </c>
      <c r="B83" s="21" t="s">
        <v>240</v>
      </c>
      <c r="C83" s="21" t="s">
        <v>241</v>
      </c>
      <c r="D83" s="22" t="s">
        <v>242</v>
      </c>
      <c r="E83" s="22">
        <v>15</v>
      </c>
      <c r="F83" s="41">
        <v>19.21</v>
      </c>
      <c r="G83" s="24">
        <f t="shared" si="7"/>
        <v>288.15</v>
      </c>
      <c r="H83" s="22" t="s">
        <v>47</v>
      </c>
      <c r="I83" s="46">
        <f>ROUND(F83*汇总表!$G$5,2)</f>
        <v>0</v>
      </c>
      <c r="J83" s="46">
        <f t="shared" si="6"/>
        <v>0</v>
      </c>
      <c r="K83" s="47"/>
    </row>
    <row r="84" s="1" customFormat="1" ht="22.5" spans="1:11">
      <c r="A84" s="20" t="s">
        <v>243</v>
      </c>
      <c r="B84" s="21" t="s">
        <v>244</v>
      </c>
      <c r="C84" s="21" t="s">
        <v>245</v>
      </c>
      <c r="D84" s="22" t="s">
        <v>246</v>
      </c>
      <c r="E84" s="22">
        <v>1</v>
      </c>
      <c r="F84" s="41">
        <v>807.18</v>
      </c>
      <c r="G84" s="24">
        <f t="shared" si="7"/>
        <v>807.18</v>
      </c>
      <c r="H84" s="22" t="s">
        <v>47</v>
      </c>
      <c r="I84" s="46">
        <f>ROUND(F84*汇总表!$G$5,2)</f>
        <v>0</v>
      </c>
      <c r="J84" s="46">
        <f t="shared" si="6"/>
        <v>0</v>
      </c>
      <c r="K84" s="47"/>
    </row>
    <row r="85" s="1" customFormat="1" ht="22.5" spans="1:11">
      <c r="A85" s="20" t="s">
        <v>247</v>
      </c>
      <c r="B85" s="21" t="s">
        <v>248</v>
      </c>
      <c r="C85" s="21" t="s">
        <v>249</v>
      </c>
      <c r="D85" s="22" t="s">
        <v>135</v>
      </c>
      <c r="E85" s="22">
        <v>4</v>
      </c>
      <c r="F85" s="41">
        <v>28.75</v>
      </c>
      <c r="G85" s="24">
        <f t="shared" si="7"/>
        <v>115</v>
      </c>
      <c r="H85" s="22" t="s">
        <v>47</v>
      </c>
      <c r="I85" s="46">
        <f>ROUND(F85*汇总表!$G$5,2)</f>
        <v>0</v>
      </c>
      <c r="J85" s="46">
        <f t="shared" si="6"/>
        <v>0</v>
      </c>
      <c r="K85" s="47"/>
    </row>
    <row r="86" s="1" customFormat="1" ht="33.75" spans="1:11">
      <c r="A86" s="20" t="s">
        <v>250</v>
      </c>
      <c r="B86" s="21" t="s">
        <v>251</v>
      </c>
      <c r="C86" s="21" t="s">
        <v>252</v>
      </c>
      <c r="D86" s="22" t="s">
        <v>233</v>
      </c>
      <c r="E86" s="22">
        <v>5.6</v>
      </c>
      <c r="F86" s="41">
        <v>14.34</v>
      </c>
      <c r="G86" s="24">
        <f t="shared" si="7"/>
        <v>80.3</v>
      </c>
      <c r="H86" s="22" t="s">
        <v>47</v>
      </c>
      <c r="I86" s="46">
        <f>ROUND(F86*汇总表!$G$5,2)</f>
        <v>0</v>
      </c>
      <c r="J86" s="46">
        <f t="shared" si="6"/>
        <v>0</v>
      </c>
      <c r="K86" s="47"/>
    </row>
    <row r="87" s="1" customFormat="1" ht="22.5" spans="1:11">
      <c r="A87" s="20" t="s">
        <v>253</v>
      </c>
      <c r="B87" s="21" t="s">
        <v>254</v>
      </c>
      <c r="C87" s="21" t="s">
        <v>255</v>
      </c>
      <c r="D87" s="22" t="s">
        <v>242</v>
      </c>
      <c r="E87" s="22">
        <v>4</v>
      </c>
      <c r="F87" s="41">
        <v>49.03</v>
      </c>
      <c r="G87" s="24">
        <f t="shared" si="7"/>
        <v>196.12</v>
      </c>
      <c r="H87" s="22" t="s">
        <v>47</v>
      </c>
      <c r="I87" s="46">
        <f>ROUND(F87*汇总表!$G$5,2)</f>
        <v>0</v>
      </c>
      <c r="J87" s="46">
        <f t="shared" si="6"/>
        <v>0</v>
      </c>
      <c r="K87" s="47"/>
    </row>
    <row r="88" s="1" customFormat="1" ht="22.5" spans="1:11">
      <c r="A88" s="20" t="s">
        <v>256</v>
      </c>
      <c r="B88" s="21" t="s">
        <v>257</v>
      </c>
      <c r="C88" s="21" t="s">
        <v>258</v>
      </c>
      <c r="D88" s="22" t="s">
        <v>259</v>
      </c>
      <c r="E88" s="22">
        <v>2</v>
      </c>
      <c r="F88" s="41">
        <v>282.7</v>
      </c>
      <c r="G88" s="24">
        <f t="shared" si="7"/>
        <v>565.4</v>
      </c>
      <c r="H88" s="22" t="s">
        <v>47</v>
      </c>
      <c r="I88" s="46">
        <f>ROUND(F88*汇总表!$G$5,2)</f>
        <v>0</v>
      </c>
      <c r="J88" s="46">
        <f t="shared" si="6"/>
        <v>0</v>
      </c>
      <c r="K88" s="47"/>
    </row>
    <row r="89" s="1" customFormat="1" ht="12" spans="1:11">
      <c r="A89" s="20" t="s">
        <v>260</v>
      </c>
      <c r="B89" s="21" t="s">
        <v>261</v>
      </c>
      <c r="C89" s="21"/>
      <c r="D89" s="22"/>
      <c r="E89" s="22"/>
      <c r="F89" s="41"/>
      <c r="G89" s="24">
        <f t="shared" si="7"/>
        <v>0</v>
      </c>
      <c r="H89" s="22"/>
      <c r="I89" s="46">
        <f>ROUND(F89*汇总表!$G$5,2)</f>
        <v>0</v>
      </c>
      <c r="J89" s="46"/>
      <c r="K89" s="47"/>
    </row>
    <row r="90" s="1" customFormat="1" ht="22.5" spans="1:11">
      <c r="A90" s="20" t="s">
        <v>97</v>
      </c>
      <c r="B90" s="21" t="s">
        <v>262</v>
      </c>
      <c r="C90" s="21" t="s">
        <v>263</v>
      </c>
      <c r="D90" s="22" t="s">
        <v>242</v>
      </c>
      <c r="E90" s="22">
        <v>6</v>
      </c>
      <c r="F90" s="41">
        <v>260.79</v>
      </c>
      <c r="G90" s="24">
        <f t="shared" si="7"/>
        <v>1564.74</v>
      </c>
      <c r="H90" s="22" t="s">
        <v>47</v>
      </c>
      <c r="I90" s="46">
        <f>ROUND(F90*汇总表!$G$5,2)</f>
        <v>0</v>
      </c>
      <c r="J90" s="46">
        <f>ROUND(I90*E90,2)</f>
        <v>0</v>
      </c>
      <c r="K90" s="47"/>
    </row>
    <row r="91" s="1" customFormat="1" ht="22.5" spans="1:11">
      <c r="A91" s="20" t="s">
        <v>100</v>
      </c>
      <c r="B91" s="21" t="s">
        <v>264</v>
      </c>
      <c r="C91" s="21" t="s">
        <v>265</v>
      </c>
      <c r="D91" s="22" t="s">
        <v>242</v>
      </c>
      <c r="E91" s="22">
        <v>1</v>
      </c>
      <c r="F91" s="41">
        <v>186.98</v>
      </c>
      <c r="G91" s="24">
        <f t="shared" si="7"/>
        <v>186.98</v>
      </c>
      <c r="H91" s="22" t="s">
        <v>47</v>
      </c>
      <c r="I91" s="46">
        <f>ROUND(F91*汇总表!$G$5,2)</f>
        <v>0</v>
      </c>
      <c r="J91" s="46">
        <f>ROUND(I91*E91,2)</f>
        <v>0</v>
      </c>
      <c r="K91" s="47"/>
    </row>
    <row r="92" s="1" customFormat="1" ht="12" spans="1:11">
      <c r="A92" s="20" t="s">
        <v>266</v>
      </c>
      <c r="B92" s="21" t="s">
        <v>267</v>
      </c>
      <c r="C92" s="21"/>
      <c r="D92" s="22"/>
      <c r="E92" s="22"/>
      <c r="F92" s="41"/>
      <c r="G92" s="24">
        <f t="shared" si="7"/>
        <v>0</v>
      </c>
      <c r="H92" s="22"/>
      <c r="I92" s="46">
        <f>ROUND(F92*汇总表!$G$5,2)</f>
        <v>0</v>
      </c>
      <c r="J92" s="46"/>
      <c r="K92" s="47"/>
    </row>
    <row r="93" s="1" customFormat="1" ht="12" spans="1:11">
      <c r="A93" s="20" t="s">
        <v>97</v>
      </c>
      <c r="B93" s="21" t="s">
        <v>268</v>
      </c>
      <c r="C93" s="21" t="s">
        <v>269</v>
      </c>
      <c r="D93" s="22" t="s">
        <v>242</v>
      </c>
      <c r="E93" s="22">
        <v>3</v>
      </c>
      <c r="F93" s="41">
        <v>10.68</v>
      </c>
      <c r="G93" s="24">
        <f t="shared" si="7"/>
        <v>32.04</v>
      </c>
      <c r="H93" s="22" t="s">
        <v>47</v>
      </c>
      <c r="I93" s="46">
        <f>ROUND(F93*汇总表!$G$5,2)</f>
        <v>0</v>
      </c>
      <c r="J93" s="46">
        <f>ROUND(I93*E93,2)</f>
        <v>0</v>
      </c>
      <c r="K93" s="47"/>
    </row>
    <row r="94" s="1" customFormat="1" ht="12" spans="1:11">
      <c r="A94" s="20" t="s">
        <v>100</v>
      </c>
      <c r="B94" s="21" t="s">
        <v>270</v>
      </c>
      <c r="C94" s="21" t="s">
        <v>271</v>
      </c>
      <c r="D94" s="22" t="s">
        <v>242</v>
      </c>
      <c r="E94" s="22">
        <v>3</v>
      </c>
      <c r="F94" s="41">
        <v>68.16</v>
      </c>
      <c r="G94" s="24">
        <f t="shared" si="7"/>
        <v>204.48</v>
      </c>
      <c r="H94" s="22" t="s">
        <v>47</v>
      </c>
      <c r="I94" s="46">
        <f>ROUND(F94*汇总表!$G$5,2)</f>
        <v>0</v>
      </c>
      <c r="J94" s="46">
        <f>ROUND(I94*E94,2)</f>
        <v>0</v>
      </c>
      <c r="K94" s="47"/>
    </row>
    <row r="95" s="1" customFormat="1" ht="12" spans="1:11">
      <c r="A95" s="20" t="s">
        <v>138</v>
      </c>
      <c r="B95" s="21" t="s">
        <v>272</v>
      </c>
      <c r="C95" s="21" t="s">
        <v>273</v>
      </c>
      <c r="D95" s="22" t="s">
        <v>242</v>
      </c>
      <c r="E95" s="22">
        <v>6</v>
      </c>
      <c r="F95" s="41">
        <v>40.46</v>
      </c>
      <c r="G95" s="24">
        <f t="shared" si="7"/>
        <v>242.76</v>
      </c>
      <c r="H95" s="22" t="s">
        <v>47</v>
      </c>
      <c r="I95" s="46">
        <f>ROUND(F95*汇总表!$G$5,2)</f>
        <v>0</v>
      </c>
      <c r="J95" s="46">
        <f>ROUND(I95*E95,2)</f>
        <v>0</v>
      </c>
      <c r="K95" s="47"/>
    </row>
    <row r="96" s="1" customFormat="1" ht="12" spans="1:11">
      <c r="A96" s="20" t="s">
        <v>274</v>
      </c>
      <c r="B96" s="21" t="s">
        <v>275</v>
      </c>
      <c r="C96" s="21"/>
      <c r="D96" s="22"/>
      <c r="E96" s="22"/>
      <c r="F96" s="41"/>
      <c r="G96" s="24">
        <f t="shared" si="7"/>
        <v>0</v>
      </c>
      <c r="H96" s="22"/>
      <c r="I96" s="46">
        <f>ROUND(F96*汇总表!$G$5,2)</f>
        <v>0</v>
      </c>
      <c r="J96" s="46"/>
      <c r="K96" s="47"/>
    </row>
    <row r="97" s="1" customFormat="1" ht="22.5" spans="1:11">
      <c r="A97" s="20" t="s">
        <v>97</v>
      </c>
      <c r="B97" s="21" t="s">
        <v>276</v>
      </c>
      <c r="C97" s="21" t="s">
        <v>277</v>
      </c>
      <c r="D97" s="22" t="s">
        <v>135</v>
      </c>
      <c r="E97" s="22">
        <v>1</v>
      </c>
      <c r="F97" s="41">
        <v>87.16</v>
      </c>
      <c r="G97" s="24">
        <f t="shared" si="7"/>
        <v>87.16</v>
      </c>
      <c r="H97" s="22" t="s">
        <v>47</v>
      </c>
      <c r="I97" s="46">
        <f>ROUND(F97*汇总表!$G$5,2)</f>
        <v>0</v>
      </c>
      <c r="J97" s="46">
        <f t="shared" ref="J97:J103" si="8">ROUND(I97*E97,2)</f>
        <v>0</v>
      </c>
      <c r="K97" s="47"/>
    </row>
    <row r="98" s="1" customFormat="1" ht="22.5" spans="1:11">
      <c r="A98" s="20" t="s">
        <v>100</v>
      </c>
      <c r="B98" s="21" t="s">
        <v>278</v>
      </c>
      <c r="C98" s="21" t="s">
        <v>279</v>
      </c>
      <c r="D98" s="22" t="s">
        <v>135</v>
      </c>
      <c r="E98" s="22">
        <v>6</v>
      </c>
      <c r="F98" s="41">
        <v>87.76</v>
      </c>
      <c r="G98" s="24">
        <f t="shared" si="7"/>
        <v>526.56</v>
      </c>
      <c r="H98" s="22" t="s">
        <v>47</v>
      </c>
      <c r="I98" s="46">
        <f>ROUND(F98*汇总表!$G$5,2)</f>
        <v>0</v>
      </c>
      <c r="J98" s="46">
        <f t="shared" si="8"/>
        <v>0</v>
      </c>
      <c r="K98" s="47"/>
    </row>
    <row r="99" s="1" customFormat="1" ht="22.5" spans="1:11">
      <c r="A99" s="20" t="s">
        <v>138</v>
      </c>
      <c r="B99" s="21" t="s">
        <v>280</v>
      </c>
      <c r="C99" s="21" t="s">
        <v>281</v>
      </c>
      <c r="D99" s="22" t="s">
        <v>135</v>
      </c>
      <c r="E99" s="22">
        <v>11</v>
      </c>
      <c r="F99" s="43">
        <v>87.76</v>
      </c>
      <c r="G99" s="24">
        <f t="shared" si="7"/>
        <v>965.36</v>
      </c>
      <c r="H99" s="22" t="s">
        <v>47</v>
      </c>
      <c r="I99" s="46">
        <f>ROUND(F99*汇总表!$G$5,2)</f>
        <v>0</v>
      </c>
      <c r="J99" s="46">
        <f t="shared" si="8"/>
        <v>0</v>
      </c>
      <c r="K99" s="47"/>
    </row>
    <row r="100" s="1" customFormat="1" ht="22.5" spans="1:11">
      <c r="A100" s="20" t="s">
        <v>170</v>
      </c>
      <c r="B100" s="21" t="s">
        <v>282</v>
      </c>
      <c r="C100" s="21" t="s">
        <v>283</v>
      </c>
      <c r="D100" s="22" t="s">
        <v>135</v>
      </c>
      <c r="E100" s="22">
        <v>11</v>
      </c>
      <c r="F100" s="41">
        <v>87.76</v>
      </c>
      <c r="G100" s="24">
        <f t="shared" si="7"/>
        <v>965.36</v>
      </c>
      <c r="H100" s="22" t="s">
        <v>47</v>
      </c>
      <c r="I100" s="46">
        <f>ROUND(F100*汇总表!$G$5,2)</f>
        <v>0</v>
      </c>
      <c r="J100" s="46">
        <f t="shared" si="8"/>
        <v>0</v>
      </c>
      <c r="K100" s="47"/>
    </row>
    <row r="101" s="1" customFormat="1" ht="22.5" spans="1:11">
      <c r="A101" s="20" t="s">
        <v>201</v>
      </c>
      <c r="B101" s="21" t="s">
        <v>284</v>
      </c>
      <c r="C101" s="21" t="s">
        <v>285</v>
      </c>
      <c r="D101" s="22" t="s">
        <v>135</v>
      </c>
      <c r="E101" s="22">
        <v>18</v>
      </c>
      <c r="F101" s="41">
        <v>186.46</v>
      </c>
      <c r="G101" s="24">
        <f t="shared" si="7"/>
        <v>3356.28</v>
      </c>
      <c r="H101" s="22" t="s">
        <v>47</v>
      </c>
      <c r="I101" s="46">
        <f>ROUND(F101*汇总表!$G$5,2)</f>
        <v>0</v>
      </c>
      <c r="J101" s="46">
        <f t="shared" si="8"/>
        <v>0</v>
      </c>
      <c r="K101" s="47"/>
    </row>
    <row r="102" s="1" customFormat="1" ht="22.5" spans="1:11">
      <c r="A102" s="20" t="s">
        <v>286</v>
      </c>
      <c r="B102" s="21" t="s">
        <v>287</v>
      </c>
      <c r="C102" s="21" t="s">
        <v>288</v>
      </c>
      <c r="D102" s="22" t="s">
        <v>242</v>
      </c>
      <c r="E102" s="22">
        <v>2</v>
      </c>
      <c r="F102" s="41">
        <v>13.57</v>
      </c>
      <c r="G102" s="24">
        <f t="shared" si="7"/>
        <v>27.14</v>
      </c>
      <c r="H102" s="22" t="s">
        <v>47</v>
      </c>
      <c r="I102" s="46">
        <f>ROUND(F102*汇总表!$G$5,2)</f>
        <v>0</v>
      </c>
      <c r="J102" s="46">
        <f t="shared" si="8"/>
        <v>0</v>
      </c>
      <c r="K102" s="47"/>
    </row>
    <row r="103" s="1" customFormat="1" ht="11.25" spans="1:11">
      <c r="A103" s="20" t="s">
        <v>289</v>
      </c>
      <c r="B103" s="21" t="s">
        <v>290</v>
      </c>
      <c r="C103" s="21" t="s">
        <v>47</v>
      </c>
      <c r="D103" s="22" t="s">
        <v>291</v>
      </c>
      <c r="E103" s="22">
        <v>1</v>
      </c>
      <c r="F103" s="44">
        <v>860.26</v>
      </c>
      <c r="G103" s="24">
        <f t="shared" si="7"/>
        <v>860.26</v>
      </c>
      <c r="H103" s="22" t="s">
        <v>47</v>
      </c>
      <c r="I103" s="46">
        <f>ROUND(F103*汇总表!$G$5,2)</f>
        <v>0</v>
      </c>
      <c r="J103" s="46">
        <f t="shared" si="8"/>
        <v>0</v>
      </c>
      <c r="K103" s="47"/>
    </row>
    <row r="104" s="1" customFormat="1" ht="11.25" spans="1:11">
      <c r="A104" s="20" t="s">
        <v>292</v>
      </c>
      <c r="B104" s="21" t="s">
        <v>293</v>
      </c>
      <c r="C104" s="21"/>
      <c r="D104" s="22"/>
      <c r="E104" s="22"/>
      <c r="F104" s="44"/>
      <c r="G104" s="24">
        <f t="shared" si="7"/>
        <v>0</v>
      </c>
      <c r="H104" s="22"/>
      <c r="I104" s="46">
        <f>ROUND(F104*汇总表!$G$5,2)</f>
        <v>0</v>
      </c>
      <c r="J104" s="46"/>
      <c r="K104" s="47"/>
    </row>
    <row r="105" s="1" customFormat="1" ht="22.5" spans="1:11">
      <c r="A105" s="20" t="s">
        <v>97</v>
      </c>
      <c r="B105" s="21" t="s">
        <v>294</v>
      </c>
      <c r="C105" s="21" t="s">
        <v>295</v>
      </c>
      <c r="D105" s="22" t="s">
        <v>233</v>
      </c>
      <c r="E105" s="22">
        <v>168.94</v>
      </c>
      <c r="F105" s="41">
        <v>19.83</v>
      </c>
      <c r="G105" s="24">
        <f t="shared" si="7"/>
        <v>3350.08</v>
      </c>
      <c r="H105" s="22" t="s">
        <v>47</v>
      </c>
      <c r="I105" s="46">
        <f>ROUND(F105*汇总表!$G$5,2)</f>
        <v>0</v>
      </c>
      <c r="J105" s="46">
        <f>ROUND(I105*E105,2)</f>
        <v>0</v>
      </c>
      <c r="K105" s="47"/>
    </row>
    <row r="106" s="1" customFormat="1" ht="22.5" spans="1:11">
      <c r="A106" s="20" t="s">
        <v>100</v>
      </c>
      <c r="B106" s="21" t="s">
        <v>296</v>
      </c>
      <c r="C106" s="21" t="s">
        <v>297</v>
      </c>
      <c r="D106" s="22" t="s">
        <v>233</v>
      </c>
      <c r="E106" s="22">
        <v>270.92</v>
      </c>
      <c r="F106" s="41">
        <v>4.14</v>
      </c>
      <c r="G106" s="24">
        <f t="shared" si="7"/>
        <v>1121.61</v>
      </c>
      <c r="H106" s="22" t="s">
        <v>47</v>
      </c>
      <c r="I106" s="46">
        <f>ROUND(F106*汇总表!$G$5,2)</f>
        <v>0</v>
      </c>
      <c r="J106" s="46">
        <f>ROUND(I106*E106,2)</f>
        <v>0</v>
      </c>
      <c r="K106" s="47"/>
    </row>
    <row r="107" s="1" customFormat="1" ht="12" spans="1:11">
      <c r="A107" s="20" t="s">
        <v>138</v>
      </c>
      <c r="B107" s="21" t="s">
        <v>298</v>
      </c>
      <c r="C107" s="21" t="s">
        <v>299</v>
      </c>
      <c r="D107" s="22" t="s">
        <v>300</v>
      </c>
      <c r="E107" s="22">
        <v>1</v>
      </c>
      <c r="F107" s="41">
        <v>823.31</v>
      </c>
      <c r="G107" s="24">
        <f t="shared" si="7"/>
        <v>823.31</v>
      </c>
      <c r="H107" s="22" t="s">
        <v>47</v>
      </c>
      <c r="I107" s="46">
        <f>ROUND(F107*汇总表!$G$5,2)</f>
        <v>0</v>
      </c>
      <c r="J107" s="46">
        <f>ROUND(I107*E107,2)</f>
        <v>0</v>
      </c>
      <c r="K107" s="47"/>
    </row>
    <row r="108" s="1" customFormat="1" ht="22.5" spans="1:11">
      <c r="A108" s="20" t="s">
        <v>170</v>
      </c>
      <c r="B108" s="21" t="s">
        <v>301</v>
      </c>
      <c r="C108" s="21" t="s">
        <v>302</v>
      </c>
      <c r="D108" s="22" t="s">
        <v>242</v>
      </c>
      <c r="E108" s="22">
        <v>50</v>
      </c>
      <c r="F108" s="41">
        <v>8.98</v>
      </c>
      <c r="G108" s="24">
        <f t="shared" si="7"/>
        <v>449</v>
      </c>
      <c r="H108" s="22" t="s">
        <v>47</v>
      </c>
      <c r="I108" s="46">
        <f>ROUND(F108*汇总表!$G$5,2)</f>
        <v>0</v>
      </c>
      <c r="J108" s="46">
        <f>ROUND(I108*E108,2)</f>
        <v>0</v>
      </c>
      <c r="K108" s="47"/>
    </row>
    <row r="109" s="5" customFormat="1" ht="12" spans="1:11">
      <c r="A109" s="20" t="s">
        <v>303</v>
      </c>
      <c r="B109" s="21" t="s">
        <v>304</v>
      </c>
      <c r="C109" s="21"/>
      <c r="D109" s="22"/>
      <c r="E109" s="22"/>
      <c r="F109" s="41"/>
      <c r="G109" s="24">
        <f t="shared" si="7"/>
        <v>0</v>
      </c>
      <c r="H109" s="22"/>
      <c r="I109" s="46">
        <f>ROUND(F109*汇总表!$G$5,2)</f>
        <v>0</v>
      </c>
      <c r="J109" s="46"/>
      <c r="K109" s="47"/>
    </row>
    <row r="110" s="5" customFormat="1" ht="12" spans="1:11">
      <c r="A110" s="32" t="s">
        <v>97</v>
      </c>
      <c r="B110" s="29" t="s">
        <v>305</v>
      </c>
      <c r="C110" s="29" t="s">
        <v>306</v>
      </c>
      <c r="D110" s="30" t="s">
        <v>242</v>
      </c>
      <c r="E110" s="30">
        <v>1</v>
      </c>
      <c r="F110" s="45">
        <v>50.7</v>
      </c>
      <c r="G110" s="24">
        <f t="shared" si="7"/>
        <v>50.7</v>
      </c>
      <c r="H110" s="30" t="s">
        <v>47</v>
      </c>
      <c r="I110" s="46">
        <f>ROUND(F110*汇总表!$G$5,2)</f>
        <v>0</v>
      </c>
      <c r="J110" s="49">
        <f>ROUND(I110*E110,2)</f>
        <v>0</v>
      </c>
      <c r="K110" s="50"/>
    </row>
    <row r="111" s="5" customFormat="1" ht="12" spans="1:11">
      <c r="A111" s="32" t="s">
        <v>100</v>
      </c>
      <c r="B111" s="29" t="s">
        <v>307</v>
      </c>
      <c r="C111" s="29" t="s">
        <v>308</v>
      </c>
      <c r="D111" s="30" t="s">
        <v>242</v>
      </c>
      <c r="E111" s="30">
        <v>2</v>
      </c>
      <c r="F111" s="45">
        <v>103.75</v>
      </c>
      <c r="G111" s="24">
        <f t="shared" si="7"/>
        <v>207.5</v>
      </c>
      <c r="H111" s="30" t="s">
        <v>47</v>
      </c>
      <c r="I111" s="46">
        <f>ROUND(F111*汇总表!$G$5,2)</f>
        <v>0</v>
      </c>
      <c r="J111" s="49">
        <f>ROUND(I111*E111,2)</f>
        <v>0</v>
      </c>
      <c r="K111" s="50"/>
    </row>
    <row r="112" s="5" customFormat="1" ht="12" spans="1:11">
      <c r="A112" s="32" t="s">
        <v>138</v>
      </c>
      <c r="B112" s="29" t="s">
        <v>309</v>
      </c>
      <c r="C112" s="29" t="s">
        <v>310</v>
      </c>
      <c r="D112" s="30" t="s">
        <v>242</v>
      </c>
      <c r="E112" s="30">
        <v>1</v>
      </c>
      <c r="F112" s="45">
        <v>39.71</v>
      </c>
      <c r="G112" s="24">
        <f t="shared" si="7"/>
        <v>39.71</v>
      </c>
      <c r="H112" s="30" t="s">
        <v>47</v>
      </c>
      <c r="I112" s="46">
        <f>ROUND(F112*汇总表!$G$5,2)</f>
        <v>0</v>
      </c>
      <c r="J112" s="49">
        <f>ROUND(I112*E112,2)</f>
        <v>0</v>
      </c>
      <c r="K112" s="50"/>
    </row>
    <row r="113" s="5" customFormat="1" ht="12" spans="1:11">
      <c r="A113" s="32" t="s">
        <v>170</v>
      </c>
      <c r="B113" s="29" t="s">
        <v>311</v>
      </c>
      <c r="C113" s="29" t="s">
        <v>312</v>
      </c>
      <c r="D113" s="30" t="s">
        <v>242</v>
      </c>
      <c r="E113" s="30">
        <v>5</v>
      </c>
      <c r="F113" s="45">
        <v>54.23</v>
      </c>
      <c r="G113" s="24">
        <f t="shared" ref="G113:G139" si="9">ROUND(F113*E113,2)</f>
        <v>271.15</v>
      </c>
      <c r="H113" s="30" t="s">
        <v>47</v>
      </c>
      <c r="I113" s="46">
        <f>ROUND(F113*汇总表!$G$5,2)</f>
        <v>0</v>
      </c>
      <c r="J113" s="49">
        <f>ROUND(I113*E113,2)</f>
        <v>0</v>
      </c>
      <c r="K113" s="50"/>
    </row>
    <row r="114" s="5" customFormat="1" ht="12" spans="1:11">
      <c r="A114" s="32" t="s">
        <v>201</v>
      </c>
      <c r="B114" s="29" t="s">
        <v>313</v>
      </c>
      <c r="C114" s="29" t="s">
        <v>314</v>
      </c>
      <c r="D114" s="30" t="s">
        <v>242</v>
      </c>
      <c r="E114" s="30">
        <v>1</v>
      </c>
      <c r="F114" s="45">
        <v>190.39</v>
      </c>
      <c r="G114" s="24">
        <f t="shared" si="9"/>
        <v>190.39</v>
      </c>
      <c r="H114" s="30" t="s">
        <v>47</v>
      </c>
      <c r="I114" s="46">
        <f>ROUND(F114*汇总表!$G$5,2)</f>
        <v>0</v>
      </c>
      <c r="J114" s="49">
        <f>ROUND(I114*E114,2)</f>
        <v>0</v>
      </c>
      <c r="K114" s="50"/>
    </row>
    <row r="115" s="1" customFormat="1" ht="12" spans="1:11">
      <c r="A115" s="32" t="s">
        <v>315</v>
      </c>
      <c r="B115" s="29" t="s">
        <v>316</v>
      </c>
      <c r="C115" s="29"/>
      <c r="D115" s="30"/>
      <c r="E115" s="30"/>
      <c r="F115" s="45"/>
      <c r="G115" s="24">
        <f t="shared" si="9"/>
        <v>0</v>
      </c>
      <c r="H115" s="30"/>
      <c r="I115" s="46">
        <f>ROUND(F115*汇总表!$G$5,2)</f>
        <v>0</v>
      </c>
      <c r="J115" s="49"/>
      <c r="K115" s="50"/>
    </row>
    <row r="116" s="4" customFormat="1" ht="12" spans="1:11">
      <c r="A116" s="32" t="s">
        <v>97</v>
      </c>
      <c r="B116" s="21" t="s">
        <v>317</v>
      </c>
      <c r="C116" s="21" t="s">
        <v>318</v>
      </c>
      <c r="D116" s="22" t="s">
        <v>319</v>
      </c>
      <c r="E116" s="22">
        <v>4</v>
      </c>
      <c r="F116" s="41">
        <v>53.04</v>
      </c>
      <c r="G116" s="24">
        <f t="shared" si="9"/>
        <v>212.16</v>
      </c>
      <c r="H116" s="22" t="s">
        <v>47</v>
      </c>
      <c r="I116" s="46">
        <f>ROUND(F116*汇总表!$G$5,2)</f>
        <v>0</v>
      </c>
      <c r="J116" s="46">
        <f>ROUND(I116*E116,2)</f>
        <v>0</v>
      </c>
      <c r="K116" s="47"/>
    </row>
    <row r="117" s="1" customFormat="1" ht="22.5" spans="1:11">
      <c r="A117" s="32" t="s">
        <v>100</v>
      </c>
      <c r="B117" s="21" t="s">
        <v>320</v>
      </c>
      <c r="C117" s="21" t="s">
        <v>321</v>
      </c>
      <c r="D117" s="22" t="s">
        <v>135</v>
      </c>
      <c r="E117" s="22">
        <v>2</v>
      </c>
      <c r="F117" s="41">
        <v>329.09</v>
      </c>
      <c r="G117" s="24">
        <f t="shared" si="9"/>
        <v>658.18</v>
      </c>
      <c r="H117" s="22" t="s">
        <v>47</v>
      </c>
      <c r="I117" s="46">
        <f>ROUND(F117*汇总表!$G$5,2)</f>
        <v>0</v>
      </c>
      <c r="J117" s="46">
        <f>ROUND(I117*E117,2)</f>
        <v>0</v>
      </c>
      <c r="K117" s="47"/>
    </row>
    <row r="118" s="1" customFormat="1" ht="12" spans="1:11">
      <c r="A118" s="20" t="s">
        <v>322</v>
      </c>
      <c r="B118" s="21" t="s">
        <v>323</v>
      </c>
      <c r="C118" s="21"/>
      <c r="D118" s="22"/>
      <c r="E118" s="22"/>
      <c r="F118" s="41"/>
      <c r="G118" s="24">
        <f t="shared" si="9"/>
        <v>0</v>
      </c>
      <c r="H118" s="22"/>
      <c r="I118" s="46">
        <f>ROUND(F118*汇总表!$G$5,2)</f>
        <v>0</v>
      </c>
      <c r="J118" s="46"/>
      <c r="K118" s="47"/>
    </row>
    <row r="119" s="1" customFormat="1" ht="33.75" spans="1:11">
      <c r="A119" s="32" t="s">
        <v>97</v>
      </c>
      <c r="B119" s="21" t="s">
        <v>324</v>
      </c>
      <c r="C119" s="21" t="s">
        <v>325</v>
      </c>
      <c r="D119" s="22" t="s">
        <v>259</v>
      </c>
      <c r="E119" s="22">
        <v>1</v>
      </c>
      <c r="F119" s="41">
        <v>1318.05</v>
      </c>
      <c r="G119" s="24">
        <f t="shared" si="9"/>
        <v>1318.05</v>
      </c>
      <c r="H119" s="22" t="s">
        <v>47</v>
      </c>
      <c r="I119" s="46">
        <f>ROUND(F119*汇总表!$G$5,2)</f>
        <v>0</v>
      </c>
      <c r="J119" s="46">
        <f>ROUND(I119*E119,2)</f>
        <v>0</v>
      </c>
      <c r="K119" s="47"/>
    </row>
    <row r="120" s="1" customFormat="1" ht="33.75" spans="1:11">
      <c r="A120" s="32" t="s">
        <v>100</v>
      </c>
      <c r="B120" s="21" t="s">
        <v>326</v>
      </c>
      <c r="C120" s="21" t="s">
        <v>327</v>
      </c>
      <c r="D120" s="22" t="s">
        <v>259</v>
      </c>
      <c r="E120" s="22">
        <v>1</v>
      </c>
      <c r="F120" s="41">
        <v>609.9</v>
      </c>
      <c r="G120" s="24">
        <f t="shared" si="9"/>
        <v>609.9</v>
      </c>
      <c r="H120" s="22" t="s">
        <v>47</v>
      </c>
      <c r="I120" s="46">
        <f>ROUND(F120*汇总表!$G$5,2)</f>
        <v>0</v>
      </c>
      <c r="J120" s="46">
        <f>ROUND(I120*E120,2)</f>
        <v>0</v>
      </c>
      <c r="K120" s="47"/>
    </row>
    <row r="121" s="1" customFormat="1" ht="22.5" spans="1:11">
      <c r="A121" s="32" t="s">
        <v>138</v>
      </c>
      <c r="B121" s="21" t="s">
        <v>328</v>
      </c>
      <c r="C121" s="21" t="s">
        <v>329</v>
      </c>
      <c r="D121" s="22" t="s">
        <v>300</v>
      </c>
      <c r="E121" s="22">
        <v>1</v>
      </c>
      <c r="F121" s="41">
        <v>234.75</v>
      </c>
      <c r="G121" s="24">
        <f t="shared" si="9"/>
        <v>234.75</v>
      </c>
      <c r="H121" s="22" t="s">
        <v>47</v>
      </c>
      <c r="I121" s="46">
        <f>ROUND(F121*汇总表!$G$5,2)</f>
        <v>0</v>
      </c>
      <c r="J121" s="46">
        <f>ROUND(I121*E121,2)</f>
        <v>0</v>
      </c>
      <c r="K121" s="47"/>
    </row>
    <row r="122" s="1" customFormat="1" ht="12" spans="1:11">
      <c r="A122" s="20" t="s">
        <v>330</v>
      </c>
      <c r="B122" s="21" t="s">
        <v>331</v>
      </c>
      <c r="C122" s="21"/>
      <c r="D122" s="22"/>
      <c r="E122" s="22"/>
      <c r="F122" s="41"/>
      <c r="G122" s="24">
        <f t="shared" si="9"/>
        <v>0</v>
      </c>
      <c r="H122" s="22"/>
      <c r="I122" s="46">
        <f>ROUND(F122*汇总表!$G$5,2)</f>
        <v>0</v>
      </c>
      <c r="J122" s="46"/>
      <c r="K122" s="47"/>
    </row>
    <row r="123" s="1" customFormat="1" ht="22.5" spans="1:11">
      <c r="A123" s="32" t="s">
        <v>97</v>
      </c>
      <c r="B123" s="21" t="s">
        <v>332</v>
      </c>
      <c r="C123" s="21" t="s">
        <v>333</v>
      </c>
      <c r="D123" s="22" t="s">
        <v>233</v>
      </c>
      <c r="E123" s="22">
        <v>268.18</v>
      </c>
      <c r="F123" s="41">
        <v>6.92</v>
      </c>
      <c r="G123" s="24">
        <f t="shared" si="9"/>
        <v>1855.81</v>
      </c>
      <c r="H123" s="22" t="s">
        <v>47</v>
      </c>
      <c r="I123" s="46">
        <f>ROUND(F123*汇总表!$G$5,2)</f>
        <v>0</v>
      </c>
      <c r="J123" s="46">
        <f>ROUND(I123*E123,2)</f>
        <v>0</v>
      </c>
      <c r="K123" s="47"/>
    </row>
    <row r="124" s="1" customFormat="1" ht="22.5" spans="1:11">
      <c r="A124" s="32" t="s">
        <v>100</v>
      </c>
      <c r="B124" s="21" t="s">
        <v>334</v>
      </c>
      <c r="C124" s="21" t="s">
        <v>335</v>
      </c>
      <c r="D124" s="22" t="s">
        <v>233</v>
      </c>
      <c r="E124" s="22">
        <v>339.015</v>
      </c>
      <c r="F124" s="41">
        <v>14.54</v>
      </c>
      <c r="G124" s="24">
        <f t="shared" si="9"/>
        <v>4929.28</v>
      </c>
      <c r="H124" s="22" t="s">
        <v>47</v>
      </c>
      <c r="I124" s="46">
        <f>ROUND(F124*汇总表!$G$5,2)</f>
        <v>0</v>
      </c>
      <c r="J124" s="46">
        <f>ROUND(I124*E124,2)</f>
        <v>0</v>
      </c>
      <c r="K124" s="47"/>
    </row>
    <row r="125" s="1" customFormat="1" ht="22.5" spans="1:11">
      <c r="A125" s="32" t="s">
        <v>138</v>
      </c>
      <c r="B125" s="21" t="s">
        <v>336</v>
      </c>
      <c r="C125" s="21" t="s">
        <v>337</v>
      </c>
      <c r="D125" s="22" t="s">
        <v>233</v>
      </c>
      <c r="E125" s="22">
        <v>1.48</v>
      </c>
      <c r="F125" s="41">
        <v>18.99</v>
      </c>
      <c r="G125" s="24">
        <f t="shared" si="9"/>
        <v>28.11</v>
      </c>
      <c r="H125" s="22" t="s">
        <v>47</v>
      </c>
      <c r="I125" s="46">
        <f>ROUND(F125*汇总表!$G$5,2)</f>
        <v>0</v>
      </c>
      <c r="J125" s="46">
        <f>ROUND(I125*E125,2)</f>
        <v>0</v>
      </c>
      <c r="K125" s="47"/>
    </row>
    <row r="126" s="1" customFormat="1" ht="12" spans="1:11">
      <c r="A126" s="32" t="s">
        <v>338</v>
      </c>
      <c r="B126" s="21" t="s">
        <v>339</v>
      </c>
      <c r="C126" s="21"/>
      <c r="D126" s="22"/>
      <c r="E126" s="22"/>
      <c r="F126" s="41"/>
      <c r="G126" s="24">
        <f t="shared" si="9"/>
        <v>0</v>
      </c>
      <c r="H126" s="22"/>
      <c r="I126" s="46">
        <f>ROUND(F126*汇总表!$G$5,2)</f>
        <v>0</v>
      </c>
      <c r="J126" s="46"/>
      <c r="K126" s="47"/>
    </row>
    <row r="127" s="4" customFormat="1" ht="22.5" spans="1:11">
      <c r="A127" s="32" t="s">
        <v>97</v>
      </c>
      <c r="B127" s="21" t="s">
        <v>340</v>
      </c>
      <c r="C127" s="21" t="s">
        <v>341</v>
      </c>
      <c r="D127" s="22" t="s">
        <v>233</v>
      </c>
      <c r="E127" s="22">
        <v>840.53</v>
      </c>
      <c r="F127" s="41">
        <v>3.1</v>
      </c>
      <c r="G127" s="24">
        <f t="shared" si="9"/>
        <v>2605.64</v>
      </c>
      <c r="H127" s="22" t="s">
        <v>47</v>
      </c>
      <c r="I127" s="46">
        <f>ROUND(F127*汇总表!$G$5,2)</f>
        <v>0</v>
      </c>
      <c r="J127" s="46">
        <f>ROUND(I127*E127,2)</f>
        <v>0</v>
      </c>
      <c r="K127" s="47"/>
    </row>
    <row r="128" s="1" customFormat="1" ht="33.75" spans="1:11">
      <c r="A128" s="32" t="s">
        <v>100</v>
      </c>
      <c r="B128" s="21" t="s">
        <v>342</v>
      </c>
      <c r="C128" s="21" t="s">
        <v>343</v>
      </c>
      <c r="D128" s="22" t="s">
        <v>233</v>
      </c>
      <c r="E128" s="22">
        <v>340.015</v>
      </c>
      <c r="F128" s="41">
        <v>10.5</v>
      </c>
      <c r="G128" s="24">
        <f t="shared" si="9"/>
        <v>3570.16</v>
      </c>
      <c r="H128" s="22" t="s">
        <v>47</v>
      </c>
      <c r="I128" s="46">
        <f>ROUND(F128*汇总表!$G$5,2)</f>
        <v>0</v>
      </c>
      <c r="J128" s="46">
        <f>ROUND(I128*E128,2)</f>
        <v>0</v>
      </c>
      <c r="K128" s="47"/>
    </row>
    <row r="129" s="1" customFormat="1" ht="22.5" spans="1:11">
      <c r="A129" s="32" t="s">
        <v>344</v>
      </c>
      <c r="B129" s="21" t="s">
        <v>345</v>
      </c>
      <c r="C129" s="21" t="s">
        <v>346</v>
      </c>
      <c r="D129" s="22" t="s">
        <v>246</v>
      </c>
      <c r="E129" s="22">
        <v>1</v>
      </c>
      <c r="F129" s="41">
        <v>202.93</v>
      </c>
      <c r="G129" s="24">
        <f t="shared" si="9"/>
        <v>202.93</v>
      </c>
      <c r="H129" s="22" t="s">
        <v>47</v>
      </c>
      <c r="I129" s="46">
        <f>ROUND(F129*汇总表!$G$5,2)</f>
        <v>0</v>
      </c>
      <c r="J129" s="46">
        <f>ROUND(I129*E129,2)</f>
        <v>0</v>
      </c>
      <c r="K129" s="47"/>
    </row>
    <row r="130" s="1" customFormat="1" ht="12" spans="1:11">
      <c r="A130" s="32" t="s">
        <v>347</v>
      </c>
      <c r="B130" s="21" t="s">
        <v>348</v>
      </c>
      <c r="C130" s="21"/>
      <c r="D130" s="22"/>
      <c r="E130" s="22"/>
      <c r="F130" s="41"/>
      <c r="G130" s="24">
        <f t="shared" si="9"/>
        <v>0</v>
      </c>
      <c r="H130" s="22"/>
      <c r="I130" s="46">
        <f>ROUND(F130*汇总表!$G$5,2)</f>
        <v>0</v>
      </c>
      <c r="J130" s="46"/>
      <c r="K130" s="47"/>
    </row>
    <row r="131" s="1" customFormat="1" ht="33.75" spans="1:11">
      <c r="A131" s="32" t="s">
        <v>97</v>
      </c>
      <c r="B131" s="21" t="s">
        <v>349</v>
      </c>
      <c r="C131" s="21" t="s">
        <v>350</v>
      </c>
      <c r="D131" s="22" t="s">
        <v>233</v>
      </c>
      <c r="E131" s="22">
        <v>4.64</v>
      </c>
      <c r="F131" s="41">
        <v>15.1</v>
      </c>
      <c r="G131" s="24">
        <f t="shared" si="9"/>
        <v>70.06</v>
      </c>
      <c r="H131" s="22" t="s">
        <v>47</v>
      </c>
      <c r="I131" s="46">
        <f>ROUND(F131*汇总表!$G$5,2)</f>
        <v>0</v>
      </c>
      <c r="J131" s="46">
        <f t="shared" ref="J131:J139" si="10">ROUND(I131*E131,2)</f>
        <v>0</v>
      </c>
      <c r="K131" s="47"/>
    </row>
    <row r="132" s="1" customFormat="1" ht="33.75" spans="1:11">
      <c r="A132" s="32" t="s">
        <v>100</v>
      </c>
      <c r="B132" s="21" t="s">
        <v>351</v>
      </c>
      <c r="C132" s="21" t="s">
        <v>352</v>
      </c>
      <c r="D132" s="22" t="s">
        <v>233</v>
      </c>
      <c r="E132" s="22">
        <v>11.46</v>
      </c>
      <c r="F132" s="41">
        <v>18.49</v>
      </c>
      <c r="G132" s="24">
        <f t="shared" si="9"/>
        <v>211.9</v>
      </c>
      <c r="H132" s="22" t="s">
        <v>47</v>
      </c>
      <c r="I132" s="46">
        <f>ROUND(F132*汇总表!$G$5,2)</f>
        <v>0</v>
      </c>
      <c r="J132" s="46">
        <f t="shared" si="10"/>
        <v>0</v>
      </c>
      <c r="K132" s="47"/>
    </row>
    <row r="133" s="1" customFormat="1" ht="33.75" spans="1:11">
      <c r="A133" s="32" t="s">
        <v>138</v>
      </c>
      <c r="B133" s="21" t="s">
        <v>353</v>
      </c>
      <c r="C133" s="21" t="s">
        <v>354</v>
      </c>
      <c r="D133" s="22" t="s">
        <v>233</v>
      </c>
      <c r="E133" s="22">
        <v>68.39</v>
      </c>
      <c r="F133" s="41">
        <v>23.53</v>
      </c>
      <c r="G133" s="24">
        <f t="shared" si="9"/>
        <v>1609.22</v>
      </c>
      <c r="H133" s="22" t="s">
        <v>47</v>
      </c>
      <c r="I133" s="46">
        <f>ROUND(F133*汇总表!$G$5,2)</f>
        <v>0</v>
      </c>
      <c r="J133" s="46">
        <f t="shared" si="10"/>
        <v>0</v>
      </c>
      <c r="K133" s="47"/>
    </row>
    <row r="134" s="1" customFormat="1" ht="33.75" spans="1:11">
      <c r="A134" s="20" t="s">
        <v>170</v>
      </c>
      <c r="B134" s="21" t="s">
        <v>355</v>
      </c>
      <c r="C134" s="21" t="s">
        <v>356</v>
      </c>
      <c r="D134" s="22" t="s">
        <v>233</v>
      </c>
      <c r="E134" s="22">
        <v>19.8</v>
      </c>
      <c r="F134" s="41">
        <v>33.33</v>
      </c>
      <c r="G134" s="24">
        <f t="shared" si="9"/>
        <v>659.93</v>
      </c>
      <c r="H134" s="22" t="s">
        <v>47</v>
      </c>
      <c r="I134" s="46">
        <f>ROUND(F134*汇总表!$G$5,2)</f>
        <v>0</v>
      </c>
      <c r="J134" s="46">
        <f t="shared" si="10"/>
        <v>0</v>
      </c>
      <c r="K134" s="47"/>
    </row>
    <row r="135" s="1" customFormat="1" ht="33.75" spans="1:11">
      <c r="A135" s="20" t="s">
        <v>201</v>
      </c>
      <c r="B135" s="21" t="s">
        <v>357</v>
      </c>
      <c r="C135" s="21" t="s">
        <v>358</v>
      </c>
      <c r="D135" s="22" t="s">
        <v>233</v>
      </c>
      <c r="E135" s="22">
        <v>51.37</v>
      </c>
      <c r="F135" s="41">
        <v>45.73</v>
      </c>
      <c r="G135" s="24">
        <f t="shared" si="9"/>
        <v>2349.15</v>
      </c>
      <c r="H135" s="22" t="s">
        <v>47</v>
      </c>
      <c r="I135" s="46">
        <f>ROUND(F135*汇总表!$G$5,2)</f>
        <v>0</v>
      </c>
      <c r="J135" s="46">
        <f t="shared" si="10"/>
        <v>0</v>
      </c>
      <c r="K135" s="47"/>
    </row>
    <row r="136" s="1" customFormat="1" ht="33.75" spans="1:11">
      <c r="A136" s="20" t="s">
        <v>359</v>
      </c>
      <c r="B136" s="21" t="s">
        <v>360</v>
      </c>
      <c r="C136" s="21" t="s">
        <v>361</v>
      </c>
      <c r="D136" s="22" t="s">
        <v>233</v>
      </c>
      <c r="E136" s="22">
        <v>19.775</v>
      </c>
      <c r="F136" s="41">
        <v>29.9</v>
      </c>
      <c r="G136" s="24">
        <f t="shared" si="9"/>
        <v>591.27</v>
      </c>
      <c r="H136" s="22" t="s">
        <v>47</v>
      </c>
      <c r="I136" s="46">
        <f>ROUND(F136*汇总表!$G$5,2)</f>
        <v>0</v>
      </c>
      <c r="J136" s="46">
        <f t="shared" si="10"/>
        <v>0</v>
      </c>
      <c r="K136" s="47"/>
    </row>
    <row r="137" s="1" customFormat="1" ht="33.75" spans="1:11">
      <c r="A137" s="20" t="s">
        <v>362</v>
      </c>
      <c r="B137" s="21" t="s">
        <v>363</v>
      </c>
      <c r="C137" s="21" t="s">
        <v>364</v>
      </c>
      <c r="D137" s="22" t="s">
        <v>233</v>
      </c>
      <c r="E137" s="22">
        <f>45.6+19.365</f>
        <v>64.965</v>
      </c>
      <c r="F137" s="41">
        <v>40.94</v>
      </c>
      <c r="G137" s="24">
        <f t="shared" si="9"/>
        <v>2659.67</v>
      </c>
      <c r="H137" s="22" t="s">
        <v>47</v>
      </c>
      <c r="I137" s="46">
        <f>ROUND(F137*汇总表!$G$5,2)</f>
        <v>0</v>
      </c>
      <c r="J137" s="46">
        <f t="shared" si="10"/>
        <v>0</v>
      </c>
      <c r="K137" s="47"/>
    </row>
    <row r="138" s="1" customFormat="1" ht="22.5" spans="1:11">
      <c r="A138" s="32" t="s">
        <v>365</v>
      </c>
      <c r="B138" s="21" t="s">
        <v>180</v>
      </c>
      <c r="C138" s="21" t="s">
        <v>366</v>
      </c>
      <c r="D138" s="22" t="s">
        <v>51</v>
      </c>
      <c r="E138" s="22">
        <f>20.57+63</f>
        <v>83.57</v>
      </c>
      <c r="F138" s="41">
        <v>31.66</v>
      </c>
      <c r="G138" s="24">
        <f t="shared" si="9"/>
        <v>2645.83</v>
      </c>
      <c r="H138" s="22" t="s">
        <v>47</v>
      </c>
      <c r="I138" s="46">
        <f>ROUND(F138*汇总表!$G$5,2)</f>
        <v>0</v>
      </c>
      <c r="J138" s="46">
        <f t="shared" si="10"/>
        <v>0</v>
      </c>
      <c r="K138" s="47"/>
    </row>
    <row r="139" s="1" customFormat="1" ht="22.5" spans="1:11">
      <c r="A139" s="32" t="s">
        <v>367</v>
      </c>
      <c r="B139" s="21" t="s">
        <v>368</v>
      </c>
      <c r="C139" s="21" t="s">
        <v>369</v>
      </c>
      <c r="D139" s="22" t="s">
        <v>246</v>
      </c>
      <c r="E139" s="22">
        <v>1</v>
      </c>
      <c r="F139" s="41">
        <v>444.8</v>
      </c>
      <c r="G139" s="24">
        <f t="shared" si="9"/>
        <v>444.8</v>
      </c>
      <c r="H139" s="22" t="s">
        <v>47</v>
      </c>
      <c r="I139" s="46">
        <f>ROUND(F139*汇总表!$G$5,2)</f>
        <v>0</v>
      </c>
      <c r="J139" s="46">
        <f t="shared" si="10"/>
        <v>0</v>
      </c>
      <c r="K139" s="47"/>
    </row>
    <row r="140" s="3" customFormat="1" ht="11.25" spans="1:11">
      <c r="A140" s="16">
        <v>803</v>
      </c>
      <c r="B140" s="17" t="s">
        <v>370</v>
      </c>
      <c r="C140" s="17"/>
      <c r="D140" s="17"/>
      <c r="E140" s="17"/>
      <c r="F140" s="17"/>
      <c r="G140" s="19">
        <f>SUM(G141:G155)</f>
        <v>68422.96</v>
      </c>
      <c r="H140" s="19"/>
      <c r="I140" s="19"/>
      <c r="J140" s="19">
        <f>SUM(J141:J155)</f>
        <v>0</v>
      </c>
      <c r="K140" s="34"/>
    </row>
    <row r="141" s="1" customFormat="1" ht="56.25" spans="1:11">
      <c r="A141" s="20" t="s">
        <v>371</v>
      </c>
      <c r="B141" s="21" t="s">
        <v>372</v>
      </c>
      <c r="C141" s="21" t="s">
        <v>373</v>
      </c>
      <c r="D141" s="22" t="s">
        <v>374</v>
      </c>
      <c r="E141" s="22">
        <v>1</v>
      </c>
      <c r="F141" s="41">
        <f>4.3+4195.9</f>
        <v>4200.2</v>
      </c>
      <c r="G141" s="24">
        <f>ROUND(F141*E141,2)</f>
        <v>4200.2</v>
      </c>
      <c r="H141" s="22" t="s">
        <v>47</v>
      </c>
      <c r="I141" s="46">
        <f>汇总表!E7-J3-J78-SUM(J142:J155)</f>
        <v>0</v>
      </c>
      <c r="J141" s="46">
        <f>ROUND(I141*E141,2)</f>
        <v>0</v>
      </c>
      <c r="K141" s="56"/>
    </row>
    <row r="142" s="1" customFormat="1" ht="33.75" spans="1:11">
      <c r="A142" s="20" t="s">
        <v>375</v>
      </c>
      <c r="B142" s="25" t="s">
        <v>376</v>
      </c>
      <c r="C142" s="25" t="s">
        <v>377</v>
      </c>
      <c r="D142" s="26" t="s">
        <v>233</v>
      </c>
      <c r="E142" s="26">
        <v>100.425</v>
      </c>
      <c r="F142" s="42">
        <v>85.8</v>
      </c>
      <c r="G142" s="24">
        <f t="shared" ref="G142:G155" si="11">ROUND(F142*E142,2)</f>
        <v>8616.47</v>
      </c>
      <c r="H142" s="26" t="s">
        <v>47</v>
      </c>
      <c r="I142" s="46">
        <f>ROUND(F142*汇总表!$G$5,2)</f>
        <v>0</v>
      </c>
      <c r="J142" s="46">
        <f>ROUND(I142*E142,2)</f>
        <v>0</v>
      </c>
      <c r="K142" s="57"/>
    </row>
    <row r="143" s="1" customFormat="1" ht="33.75" spans="1:11">
      <c r="A143" s="20" t="s">
        <v>378</v>
      </c>
      <c r="B143" s="21" t="s">
        <v>379</v>
      </c>
      <c r="C143" s="21" t="s">
        <v>380</v>
      </c>
      <c r="D143" s="22" t="s">
        <v>51</v>
      </c>
      <c r="E143" s="22">
        <v>125.523</v>
      </c>
      <c r="F143" s="43">
        <v>15.57</v>
      </c>
      <c r="G143" s="24">
        <f t="shared" si="11"/>
        <v>1954.39</v>
      </c>
      <c r="H143" s="22" t="s">
        <v>47</v>
      </c>
      <c r="I143" s="46">
        <f>ROUND(F143*汇总表!$G$5,2)</f>
        <v>0</v>
      </c>
      <c r="J143" s="46">
        <f>ROUND(I143*E143,2)</f>
        <v>0</v>
      </c>
      <c r="K143" s="56"/>
    </row>
    <row r="144" s="1" customFormat="1" ht="22.5" spans="1:11">
      <c r="A144" s="20" t="s">
        <v>381</v>
      </c>
      <c r="B144" s="21" t="s">
        <v>382</v>
      </c>
      <c r="C144" s="21" t="s">
        <v>383</v>
      </c>
      <c r="D144" s="22" t="s">
        <v>233</v>
      </c>
      <c r="E144" s="22">
        <v>100.425</v>
      </c>
      <c r="F144" s="41">
        <v>46.53</v>
      </c>
      <c r="G144" s="24">
        <f t="shared" si="11"/>
        <v>4672.78</v>
      </c>
      <c r="H144" s="22" t="s">
        <v>47</v>
      </c>
      <c r="I144" s="46">
        <f>ROUND(F144*汇总表!$G$5,2)</f>
        <v>0</v>
      </c>
      <c r="J144" s="46">
        <f>ROUND(I144*E144,2)</f>
        <v>0</v>
      </c>
      <c r="K144" s="56"/>
    </row>
    <row r="145" s="1" customFormat="1" ht="33.75" spans="1:11">
      <c r="A145" s="20" t="s">
        <v>384</v>
      </c>
      <c r="B145" s="21" t="s">
        <v>385</v>
      </c>
      <c r="C145" s="21" t="s">
        <v>386</v>
      </c>
      <c r="D145" s="22" t="s">
        <v>374</v>
      </c>
      <c r="E145" s="22">
        <v>3</v>
      </c>
      <c r="F145" s="41">
        <v>1257.14</v>
      </c>
      <c r="G145" s="24">
        <f t="shared" si="11"/>
        <v>3771.42</v>
      </c>
      <c r="H145" s="22" t="s">
        <v>47</v>
      </c>
      <c r="I145" s="46">
        <f>ROUND(F145*汇总表!$G$5,2)</f>
        <v>0</v>
      </c>
      <c r="J145" s="46">
        <f>ROUND(I145*E145,2)</f>
        <v>0</v>
      </c>
      <c r="K145" s="56"/>
    </row>
    <row r="146" s="1" customFormat="1" ht="12" spans="1:11">
      <c r="A146" s="20" t="s">
        <v>387</v>
      </c>
      <c r="B146" s="21" t="s">
        <v>348</v>
      </c>
      <c r="C146" s="21"/>
      <c r="D146" s="22"/>
      <c r="E146" s="22"/>
      <c r="F146" s="41"/>
      <c r="G146" s="24">
        <f t="shared" si="11"/>
        <v>0</v>
      </c>
      <c r="H146" s="22"/>
      <c r="I146" s="46"/>
      <c r="J146" s="46"/>
      <c r="K146" s="56"/>
    </row>
    <row r="147" s="1" customFormat="1" ht="33.75" spans="1:11">
      <c r="A147" s="20" t="s">
        <v>97</v>
      </c>
      <c r="B147" s="21" t="s">
        <v>353</v>
      </c>
      <c r="C147" s="21" t="s">
        <v>354</v>
      </c>
      <c r="D147" s="22" t="s">
        <v>233</v>
      </c>
      <c r="E147" s="22">
        <v>10</v>
      </c>
      <c r="F147" s="41">
        <v>23.53</v>
      </c>
      <c r="G147" s="24">
        <f t="shared" si="11"/>
        <v>235.3</v>
      </c>
      <c r="H147" s="22" t="s">
        <v>47</v>
      </c>
      <c r="I147" s="46">
        <f>ROUND(F147*汇总表!$G$5,2)</f>
        <v>0</v>
      </c>
      <c r="J147" s="46">
        <f t="shared" ref="J147:J155" si="12">ROUND(I147*E147,2)</f>
        <v>0</v>
      </c>
      <c r="K147" s="56"/>
    </row>
    <row r="148" s="1" customFormat="1" ht="33.75" spans="1:11">
      <c r="A148" s="32" t="s">
        <v>100</v>
      </c>
      <c r="B148" s="21" t="s">
        <v>388</v>
      </c>
      <c r="C148" s="21" t="s">
        <v>389</v>
      </c>
      <c r="D148" s="22" t="s">
        <v>233</v>
      </c>
      <c r="E148" s="22">
        <v>22.5</v>
      </c>
      <c r="F148" s="41">
        <v>44.01</v>
      </c>
      <c r="G148" s="24">
        <f t="shared" si="11"/>
        <v>990.23</v>
      </c>
      <c r="H148" s="22" t="s">
        <v>47</v>
      </c>
      <c r="I148" s="46">
        <f>ROUND(F148*汇总表!$G$5,2)</f>
        <v>0</v>
      </c>
      <c r="J148" s="46">
        <f t="shared" si="12"/>
        <v>0</v>
      </c>
      <c r="K148" s="56"/>
    </row>
    <row r="149" s="1" customFormat="1" ht="33.75" spans="1:11">
      <c r="A149" s="32" t="s">
        <v>138</v>
      </c>
      <c r="B149" s="21" t="s">
        <v>390</v>
      </c>
      <c r="C149" s="21" t="s">
        <v>391</v>
      </c>
      <c r="D149" s="22" t="s">
        <v>233</v>
      </c>
      <c r="E149" s="22">
        <v>59.7</v>
      </c>
      <c r="F149" s="41">
        <v>65.77</v>
      </c>
      <c r="G149" s="24">
        <f t="shared" si="11"/>
        <v>3926.47</v>
      </c>
      <c r="H149" s="22" t="s">
        <v>47</v>
      </c>
      <c r="I149" s="46">
        <f>ROUND(F149*汇总表!$G$5,2)</f>
        <v>0</v>
      </c>
      <c r="J149" s="46">
        <f t="shared" si="12"/>
        <v>0</v>
      </c>
      <c r="K149" s="56"/>
    </row>
    <row r="150" s="1" customFormat="1" ht="33.75" spans="1:11">
      <c r="A150" s="20" t="s">
        <v>170</v>
      </c>
      <c r="B150" s="21" t="s">
        <v>392</v>
      </c>
      <c r="C150" s="21" t="s">
        <v>393</v>
      </c>
      <c r="D150" s="22" t="s">
        <v>233</v>
      </c>
      <c r="E150" s="22">
        <v>52</v>
      </c>
      <c r="F150" s="41">
        <v>79.2</v>
      </c>
      <c r="G150" s="24">
        <f t="shared" si="11"/>
        <v>4118.4</v>
      </c>
      <c r="H150" s="22" t="s">
        <v>47</v>
      </c>
      <c r="I150" s="46">
        <f>ROUND(F150*汇总表!$G$5,2)</f>
        <v>0</v>
      </c>
      <c r="J150" s="46">
        <f t="shared" si="12"/>
        <v>0</v>
      </c>
      <c r="K150" s="56"/>
    </row>
    <row r="151" s="1" customFormat="1" ht="33.75" spans="1:11">
      <c r="A151" s="20" t="s">
        <v>201</v>
      </c>
      <c r="B151" s="21" t="s">
        <v>394</v>
      </c>
      <c r="C151" s="21" t="s">
        <v>395</v>
      </c>
      <c r="D151" s="22" t="s">
        <v>233</v>
      </c>
      <c r="E151" s="22">
        <v>39.3</v>
      </c>
      <c r="F151" s="41">
        <v>199.87</v>
      </c>
      <c r="G151" s="24">
        <f t="shared" si="11"/>
        <v>7854.89</v>
      </c>
      <c r="H151" s="22" t="s">
        <v>47</v>
      </c>
      <c r="I151" s="46">
        <f>ROUND(F151*汇总表!$G$5,2)</f>
        <v>0</v>
      </c>
      <c r="J151" s="46">
        <f t="shared" si="12"/>
        <v>0</v>
      </c>
      <c r="K151" s="56"/>
    </row>
    <row r="152" s="1" customFormat="1" ht="22.5" spans="1:11">
      <c r="A152" s="20" t="s">
        <v>396</v>
      </c>
      <c r="B152" s="21" t="s">
        <v>180</v>
      </c>
      <c r="C152" s="21" t="s">
        <v>366</v>
      </c>
      <c r="D152" s="22" t="s">
        <v>51</v>
      </c>
      <c r="E152" s="22">
        <v>185.243</v>
      </c>
      <c r="F152" s="41">
        <v>31.66</v>
      </c>
      <c r="G152" s="24">
        <f t="shared" si="11"/>
        <v>5864.79</v>
      </c>
      <c r="H152" s="22" t="s">
        <v>47</v>
      </c>
      <c r="I152" s="46">
        <f>ROUND(F152*汇总表!$G$5,2)</f>
        <v>0</v>
      </c>
      <c r="J152" s="46">
        <f t="shared" si="12"/>
        <v>0</v>
      </c>
      <c r="K152" s="56"/>
    </row>
    <row r="153" s="1" customFormat="1" ht="56.25" spans="1:11">
      <c r="A153" s="20" t="s">
        <v>397</v>
      </c>
      <c r="B153" s="21" t="s">
        <v>398</v>
      </c>
      <c r="C153" s="21" t="s">
        <v>399</v>
      </c>
      <c r="D153" s="22" t="s">
        <v>374</v>
      </c>
      <c r="E153" s="22">
        <v>4</v>
      </c>
      <c r="F153" s="41">
        <v>833.15</v>
      </c>
      <c r="G153" s="24">
        <f t="shared" si="11"/>
        <v>3332.6</v>
      </c>
      <c r="H153" s="22" t="s">
        <v>47</v>
      </c>
      <c r="I153" s="46">
        <f>ROUND(F153*汇总表!$G$5,2)</f>
        <v>0</v>
      </c>
      <c r="J153" s="46">
        <f t="shared" si="12"/>
        <v>0</v>
      </c>
      <c r="K153" s="56"/>
    </row>
    <row r="154" s="1" customFormat="1" ht="56.25" spans="1:11">
      <c r="A154" s="20" t="s">
        <v>400</v>
      </c>
      <c r="B154" s="21" t="s">
        <v>401</v>
      </c>
      <c r="C154" s="21" t="s">
        <v>399</v>
      </c>
      <c r="D154" s="22" t="s">
        <v>374</v>
      </c>
      <c r="E154" s="22">
        <v>5</v>
      </c>
      <c r="F154" s="41">
        <v>2215.9</v>
      </c>
      <c r="G154" s="24">
        <f t="shared" si="11"/>
        <v>11079.5</v>
      </c>
      <c r="H154" s="22" t="s">
        <v>47</v>
      </c>
      <c r="I154" s="46">
        <f>ROUND(F154*汇总表!$G$5,2)</f>
        <v>0</v>
      </c>
      <c r="J154" s="46">
        <f t="shared" si="12"/>
        <v>0</v>
      </c>
      <c r="K154" s="56"/>
    </row>
    <row r="155" s="1" customFormat="1" ht="45" spans="1:11">
      <c r="A155" s="20" t="s">
        <v>402</v>
      </c>
      <c r="B155" s="21" t="s">
        <v>403</v>
      </c>
      <c r="C155" s="21" t="s">
        <v>404</v>
      </c>
      <c r="D155" s="22" t="s">
        <v>374</v>
      </c>
      <c r="E155" s="22">
        <v>8</v>
      </c>
      <c r="F155" s="41">
        <v>975.69</v>
      </c>
      <c r="G155" s="24">
        <f t="shared" si="11"/>
        <v>7805.52</v>
      </c>
      <c r="H155" s="22" t="s">
        <v>47</v>
      </c>
      <c r="I155" s="46">
        <f>ROUND(F155*汇总表!$G$5,2)</f>
        <v>0</v>
      </c>
      <c r="J155" s="46">
        <f t="shared" si="12"/>
        <v>0</v>
      </c>
      <c r="K155" s="56"/>
    </row>
    <row r="156" s="6" customFormat="1" ht="30" customHeight="1" spans="1:11">
      <c r="A156" s="51" t="s">
        <v>405</v>
      </c>
      <c r="B156" s="52"/>
      <c r="C156" s="53"/>
      <c r="D156" s="17"/>
      <c r="E156" s="17"/>
      <c r="F156" s="54"/>
      <c r="G156" s="55">
        <f>G3+G78+G140</f>
        <v>1072471.59</v>
      </c>
      <c r="H156" s="17"/>
      <c r="I156" s="58"/>
      <c r="J156" s="59">
        <f>J3+J78+J140</f>
        <v>0</v>
      </c>
      <c r="K156" s="60"/>
    </row>
  </sheetData>
  <sheetProtection password="C034" sheet="1" objects="1"/>
  <mergeCells count="2">
    <mergeCell ref="A1:K1"/>
    <mergeCell ref="A156:C156"/>
  </mergeCells>
  <pageMargins left="0.590277777777778" right="0.393055555555556" top="0.511805555555556" bottom="0.66875" header="0.275" footer="0.432638888888889"/>
  <pageSetup paperSize="9" orientation="landscape" horizontalDpi="600"/>
  <headerFooter>
    <oddFooter>&amp;C  响应人：（盖单位公章）                         法定代表人或其委托代理人：（签字）</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工程量清单说明</vt:lpstr>
      <vt:lpstr>汇总表</vt:lpstr>
      <vt:lpstr>800章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2021-01-12T14:06:00Z</dcterms:created>
  <cp:lastPrinted>2021-01-17T05:46:00Z</cp:lastPrinted>
  <dcterms:modified xsi:type="dcterms:W3CDTF">2021-01-26T08:04:33Z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