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activeTab="1"/>
  </bookViews>
  <sheets>
    <sheet name="工程量清单说明" sheetId="20" r:id="rId1"/>
    <sheet name="汇总表" sheetId="18" r:id="rId2"/>
    <sheet name="第100章" sheetId="17" r:id="rId3"/>
    <sheet name="第700章" sheetId="21" r:id="rId4"/>
  </sheets>
  <definedNames>
    <definedName name="_xlnm.Print_Titles" localSheetId="2">第100章!$1:$5</definedName>
    <definedName name="_xlnm.Print_Titles" localSheetId="3">第700章!$1:$5</definedName>
  </definedNames>
  <calcPr calcId="144525"/>
</workbook>
</file>

<file path=xl/sharedStrings.xml><?xml version="1.0" encoding="utf-8"?>
<sst xmlns="http://schemas.openxmlformats.org/spreadsheetml/2006/main" count="370" uniqueCount="191">
  <si>
    <t>1. 工程量清单说明</t>
  </si>
  <si>
    <t>1.1  本工程量清单是根据询比采购文件中包括的、有合同约束力的图纸以及有关工程量清单的国家标准、行业标准、合同条款中约定的工程量计算规则编制的。约定计量规则中没有的子目，其工程量按照有合同约束力的图纸所标示尺寸的理论净量计算。计量采用中华人民共和国法定计量单位。</t>
  </si>
  <si>
    <t>1.2 本工程量清单应与询比采购文件中的响应人须知、通用合同条款、专用合同条款、技术规范及图纸等一起阅读和理解。</t>
  </si>
  <si>
    <t>1.3 本工程量清单中所列工程数量是估算的或设计的预计数量，仅作为响应报价的共同基础，不能作为最终结算与支付的依据。实际支付应按实际完成的合格的工程量，由响应人按技术规范规定的计量方法，以监理人认可的尺寸、断面计量，按本工程量清单的单价和总额价计算支付金额；或者，根据具体情况，按合同条款第15.4款的规定，由监理人确定的单价或总额价计算支付额。</t>
  </si>
  <si>
    <t>1.4 对作业和材料的一般说明或规定，未重复写入工程量清单内，在给工程量清单各子目标价前，应参阅第八章的有关内容。</t>
  </si>
  <si>
    <t>1.5 工程量清单中所列工程量的变动，丝毫不会降低或影响合同条款的效力，也不免除承包人按规定的标准进行施工和修复缺陷的责任。</t>
  </si>
  <si>
    <t>1.6 图纸中所列的工程数量表及数量汇总表仅是提供资料，不是工程量清单的外延。当图纸与工程量清单所列数量不一致时，以工程量清单所列数量作为报价的依据。</t>
  </si>
  <si>
    <t>2. 投标报价说明</t>
  </si>
  <si>
    <t>2.1 采购人将提供固化的工程量清单，响应人仅需在清单汇总表中合计栏填报响应总价（整数），即可完成响应工程量清单的编制，确定响应单价，并打印出响应工程量清单，编入响应文件。</t>
  </si>
  <si>
    <t>2.2 除非合同另有规定，工程量清单中有标价的单价和总额价均已包括了为实施和完成合同工程所需的劳务、材料、机械、质检（自检）、安装、缺陷修复、管理、保险、规费、措施项目费用、税费、利润、通行费、建筑垃圾清运及其他项目费用等费用，以及合同明示或暗示的所有责任、义务和一般风险。</t>
  </si>
  <si>
    <t>2.3 工程量清单中响应人没有填入单价或价格的子目，其费用视为已分摊在工程量清单中其他相关子目的单价或价格之中。承包人必须按监理人指示完成工程量清单中未填入单价或价格的子目，但不能得到结算与支付。</t>
  </si>
  <si>
    <t>2.4 符合合同条款规定的全部费用应认为已被计入有标价的工程量清单所列各子目之中，未列子目不予计量的工作，其费用应视为已分摊在本合同工程的有关子目的单价或总额价之中。</t>
  </si>
  <si>
    <t>2.5 响应人在响应报价时，应按采购人公布的最高响应限价第100章至第700章合计金额的5%以“不可预见费”的名称列入响应报价汇总表中。</t>
  </si>
  <si>
    <t>2.6响应人在响应报价时，对列入工程量清单100章102-3安全生产费（含交通维护费）支付子目的报价等于采购人公布的最高响应限价的2.5%。在该项工作内容发生并经监理人审核后，按专用合同条款、专用技术规范和工程量清单计量规则的有关规定计量与支付。</t>
  </si>
  <si>
    <t>2.7响应人用于本合同工程的各类装备的提供、运输、维护、拆卸、拼装等支付的费用，已包括在工程量清单的单价与总额价之中。</t>
  </si>
  <si>
    <t>2.8工程量清单中各项金额均以人民币（元）结算。</t>
  </si>
  <si>
    <t>2.9在工程量清单中标明的不可预见费，除合同另有规定外，应由监理人按合同条款第15.6条的规定，结合工程具体情况，报经发包人批准后指令全部或部分地使用，或者根本不予动用。</t>
  </si>
  <si>
    <t>3. 计日工说明</t>
  </si>
  <si>
    <t>本项目不使用计日工。</t>
  </si>
  <si>
    <t>4. 其他说明</t>
  </si>
  <si>
    <t>4.1工程量清单采用固化清单，与询比采购公告一同在《江西省交通投资集团有限责任公司网》（http://www.jxgsgl.com/）和《江西省交通投资集团南昌东管理中心网》(http://www.jxgsdgzx.com/)上发布。</t>
  </si>
  <si>
    <t>昌宁高速南昌连接线2021年绿化提升工程
投标报价汇总表</t>
  </si>
  <si>
    <t>标段：</t>
  </si>
  <si>
    <t>LH</t>
  </si>
  <si>
    <t>序号</t>
  </si>
  <si>
    <t>章次</t>
  </si>
  <si>
    <t>科目名称</t>
  </si>
  <si>
    <t>最高响应限制价(元)</t>
  </si>
  <si>
    <t>响应报价（元）</t>
  </si>
  <si>
    <t>备注</t>
  </si>
  <si>
    <t>总则</t>
  </si>
  <si>
    <t>绿化工程</t>
  </si>
  <si>
    <t>第100章至700章清单合计（元）</t>
  </si>
  <si>
    <t>不可预见费（5%）</t>
  </si>
  <si>
    <t>固定费用</t>
  </si>
  <si>
    <t>合计（5=3+4，元）</t>
  </si>
  <si>
    <t>响应报价</t>
  </si>
  <si>
    <t>昌宁高速南昌连接线2021年绿化提升工程工程量清单</t>
  </si>
  <si>
    <t>标段：LH</t>
  </si>
  <si>
    <t>批复单价</t>
  </si>
  <si>
    <t>细目号</t>
  </si>
  <si>
    <t>位置</t>
  </si>
  <si>
    <t>细目名称</t>
  </si>
  <si>
    <t>计量规则</t>
  </si>
  <si>
    <t>项目内容</t>
  </si>
  <si>
    <t>单位</t>
  </si>
  <si>
    <t>数量</t>
  </si>
  <si>
    <t>上限价综合价（元）</t>
  </si>
  <si>
    <t>响应综合价（元）</t>
  </si>
  <si>
    <t>单价</t>
  </si>
  <si>
    <t>合价</t>
  </si>
  <si>
    <t>第100章  总则</t>
  </si>
  <si>
    <t>102-3</t>
  </si>
  <si>
    <t>安全生产费(含交通维护费)</t>
  </si>
  <si>
    <t>按相关规定和要求</t>
  </si>
  <si>
    <t>按照询比采购文件及合同条款规定落实安全生产</t>
  </si>
  <si>
    <t>总额</t>
  </si>
  <si>
    <t>1</t>
  </si>
  <si>
    <t>招标控制价的2.5%</t>
  </si>
  <si>
    <t>合计</t>
  </si>
  <si>
    <t>工程量</t>
  </si>
  <si>
    <t>单价（元）</t>
  </si>
  <si>
    <t>合价（元）</t>
  </si>
  <si>
    <t>第700章  绿化工程</t>
  </si>
  <si>
    <t>703-1</t>
  </si>
  <si>
    <t>中央分隔带</t>
  </si>
  <si>
    <t xml:space="preserve">清表、换填种植土 </t>
  </si>
  <si>
    <t>依据图纸所示，以m3为单位计量</t>
  </si>
  <si>
    <t>1.场地清理、整平；2.取土及运到施工路段；3.施工现场50m内推运、铺填、找平、放坡等全部工程内容。</t>
  </si>
  <si>
    <t>M³</t>
  </si>
  <si>
    <t>含清运</t>
  </si>
  <si>
    <t>批复预算</t>
  </si>
  <si>
    <t>703-2-1</t>
  </si>
  <si>
    <t>南昌南收费广场</t>
  </si>
  <si>
    <t>八仙花（H35-40,P25-30）</t>
  </si>
  <si>
    <t>依据图纸所示，以株为单位计量</t>
  </si>
  <si>
    <t>1.挖树穴；2.施肥；3.栽植、立支架、浇水、覆土；4.清理、成活期养护。</t>
  </si>
  <si>
    <t>株</t>
  </si>
  <si>
    <t>控制价(不含不可预见费）</t>
  </si>
  <si>
    <t>703-2-2</t>
  </si>
  <si>
    <t>高杆月季(D5-6)</t>
  </si>
  <si>
    <t>精品苗</t>
  </si>
  <si>
    <t>下浮比例</t>
  </si>
  <si>
    <t>703-2-3</t>
  </si>
  <si>
    <t>岗上互通</t>
  </si>
  <si>
    <t>红枫(D6-7)</t>
  </si>
  <si>
    <t>703-2-4</t>
  </si>
  <si>
    <r>
      <rPr>
        <sz val="10"/>
        <color theme="1"/>
        <rFont val="宋体"/>
        <charset val="134"/>
      </rPr>
      <t>红继木（</t>
    </r>
    <r>
      <rPr>
        <sz val="10"/>
        <color theme="1"/>
        <rFont val="Calibri"/>
        <charset val="134"/>
      </rPr>
      <t>H40-45,P30-35)</t>
    </r>
  </si>
  <si>
    <t>703-2-5</t>
  </si>
  <si>
    <t>红继木球(H120-140,P120-140)</t>
  </si>
  <si>
    <t>703-2-6</t>
  </si>
  <si>
    <t>红叶石楠（H40-45,P30-35)</t>
  </si>
  <si>
    <t>容器苗</t>
  </si>
  <si>
    <t>703-2-7</t>
  </si>
  <si>
    <t>红叶石楠大桶苗（H≧120-140,P≧40-60）</t>
  </si>
  <si>
    <t>703-2-8</t>
  </si>
  <si>
    <t>红叶石楠球(H120-140,P120-140)</t>
  </si>
  <si>
    <t>703-2-9</t>
  </si>
  <si>
    <t>中分带加宽段及路侧</t>
  </si>
  <si>
    <t>红叶石楠球A(H120-140,P120-140)</t>
  </si>
  <si>
    <t>703-2-10</t>
  </si>
  <si>
    <t>红叶石楠球B(H130-150,P130-150)</t>
  </si>
  <si>
    <t>703-2-11</t>
  </si>
  <si>
    <t>红叶石楠树（D10-12，H350-400，P300-350)</t>
  </si>
  <si>
    <t>703-2-12</t>
  </si>
  <si>
    <t>703-2-13</t>
  </si>
  <si>
    <t>黄金槐（D7-8）</t>
  </si>
  <si>
    <t>703-2-14</t>
  </si>
  <si>
    <t>金边黄杨柱（H≧160-180,P≧50-70）</t>
  </si>
  <si>
    <t>703-2-15</t>
  </si>
  <si>
    <t>亮晶女贞（H35-40,P30-35)</t>
  </si>
  <si>
    <t>703-2-16</t>
  </si>
  <si>
    <t>美人蕉（H50-60,P35-40）</t>
  </si>
  <si>
    <t>花叶美人蕉</t>
  </si>
  <si>
    <t>703-2-17</t>
  </si>
  <si>
    <t>703-2-18</t>
  </si>
  <si>
    <t>蒲苇（H20-25,P35-40）</t>
  </si>
  <si>
    <t>703-2-19</t>
  </si>
  <si>
    <t>水蜡球(H120-140,P90-110)</t>
  </si>
  <si>
    <t>703-2-20</t>
  </si>
  <si>
    <t>苏铁（H100-120）</t>
  </si>
  <si>
    <t>703-2-21</t>
  </si>
  <si>
    <t>细叶芒（H45-50,P30-35）</t>
  </si>
  <si>
    <t>703-2-22</t>
  </si>
  <si>
    <t>小欧月季(H25-30,P20-25)</t>
  </si>
  <si>
    <t>703-2-23</t>
  </si>
  <si>
    <t>银姬球(H120-140,P100-120)</t>
  </si>
  <si>
    <t>703-2-24</t>
  </si>
  <si>
    <t>樱花（D8-9)</t>
  </si>
  <si>
    <t>703-2-25</t>
  </si>
  <si>
    <t>紫罗兰（H20-25,P15-20）</t>
  </si>
  <si>
    <t>703-2-26</t>
  </si>
  <si>
    <t>紫叶李(D5-6)</t>
  </si>
  <si>
    <t>703-2-27</t>
  </si>
  <si>
    <t>紫竹（D1-2)</t>
  </si>
  <si>
    <t>依据图纸所示，以根为单位计量</t>
  </si>
  <si>
    <t>根</t>
  </si>
  <si>
    <t>703-2-28</t>
  </si>
  <si>
    <t>菖蒲（H35-40,P25-30）</t>
  </si>
  <si>
    <t>703-3</t>
  </si>
  <si>
    <t>混播台湾青草皮</t>
  </si>
  <si>
    <t>依据图纸所示，以m2为单位计量</t>
  </si>
  <si>
    <t>1.修整边坡；2.铺设草皮；3.洒水；4.养护。</t>
  </si>
  <si>
    <r>
      <rPr>
        <sz val="10"/>
        <color theme="1"/>
        <rFont val="宋体"/>
        <charset val="134"/>
      </rPr>
      <t>m</t>
    </r>
    <r>
      <rPr>
        <vertAlign val="superscript"/>
        <sz val="10"/>
        <color theme="1"/>
        <rFont val="宋体"/>
        <charset val="134"/>
      </rPr>
      <t>2</t>
    </r>
  </si>
  <si>
    <t>703-4-1</t>
  </si>
  <si>
    <t>乔木移植（D＞10）</t>
  </si>
  <si>
    <t>703-4-2</t>
  </si>
  <si>
    <t>乔木移植（D≤10）</t>
  </si>
  <si>
    <t>703-4-3</t>
  </si>
  <si>
    <t>人工移植补植桧柏（H＞150，P40）</t>
  </si>
  <si>
    <t>1.起苗、挖树穴；2.施肥；3.栽植、立支架、浇水、覆土；4.清理、成活期养护。</t>
  </si>
  <si>
    <t>703-4-4</t>
  </si>
  <si>
    <t>苗木修剪整形</t>
  </si>
  <si>
    <t>依据图纸所示，以工日为单位计量</t>
  </si>
  <si>
    <t>其他养护工程</t>
  </si>
  <si>
    <t>工日</t>
  </si>
  <si>
    <t>703-4-5</t>
  </si>
  <si>
    <t>边坡杂草清理</t>
  </si>
  <si>
    <t>场地清理、杂草清理清运</t>
  </si>
  <si>
    <t>703-5-1</t>
  </si>
  <si>
    <t>新增浆砌片石</t>
  </si>
  <si>
    <t>1.拆除破损部分，废料清理、装卸、运输定点堆放；2.地基平整夯实，排水设施断面补挖；3.铺设垫层；4.模板制作、安装、拆除；5.预制件预制、运输、装卸；6.预制件安装、养生、勾缝、抹面；7.回填夯实</t>
  </si>
  <si>
    <r>
      <rPr>
        <sz val="10"/>
        <color theme="1"/>
        <rFont val="宋体"/>
        <charset val="134"/>
      </rPr>
      <t>m</t>
    </r>
    <r>
      <rPr>
        <vertAlign val="superscript"/>
        <sz val="10"/>
        <color theme="1"/>
        <rFont val="宋体"/>
        <charset val="134"/>
      </rPr>
      <t>3</t>
    </r>
  </si>
  <si>
    <t>703-5-2</t>
  </si>
  <si>
    <t>砖砌挡土墙</t>
  </si>
  <si>
    <t>1.拆除破损部分，废料清理、装卸、运输定点堆放；2.地基平整夯实，排水设施断面补挖；3.铺设垫层；4.模板制作、安装、拆除；5.砖体运输、装卸；6.砖体安装、养生；7.回填夯实</t>
  </si>
  <si>
    <t>703-5-3</t>
  </si>
  <si>
    <t>砂浆抹面</t>
  </si>
  <si>
    <t>1.拆除破损部分，废料清理、装卸、运输定点堆放；2.砂浆拌制；3.抹面；4.养生</t>
  </si>
  <si>
    <t>703-5-4</t>
  </si>
  <si>
    <t>PE管（DN20）</t>
  </si>
  <si>
    <t>依据图纸所示，以m为单位计量</t>
  </si>
  <si>
    <t>1.定线；2.开挖基坑、管槽；3.管道安装、试压、回填、试喷。</t>
  </si>
  <si>
    <t>m</t>
  </si>
  <si>
    <t>滴灌</t>
  </si>
  <si>
    <t>703-5-5</t>
  </si>
  <si>
    <t>PE管（DN50）</t>
  </si>
  <si>
    <t>703-5-6</t>
  </si>
  <si>
    <t>白石子</t>
  </si>
  <si>
    <t>1.场地清理、开挖、整平；2.废料清理、装卸、运输定点堆放；3.地面夯实；4.铺设无纺布；5.铺设安装。</t>
  </si>
  <si>
    <t>703-5-7</t>
  </si>
  <si>
    <t>不锈钢桶（1200L）</t>
  </si>
  <si>
    <t>依据图纸所示，以个为单位计量</t>
  </si>
  <si>
    <t>个</t>
  </si>
  <si>
    <t>703-5-8</t>
  </si>
  <si>
    <t>草坪分隔带</t>
  </si>
  <si>
    <t>703-5-9</t>
  </si>
  <si>
    <t>草坪护栏（PVC，H50）</t>
  </si>
  <si>
    <t>1.立柱预埋；2.安装。</t>
  </si>
  <si>
    <t>703-5-10</t>
  </si>
  <si>
    <t>滴灌辅材</t>
  </si>
</sst>
</file>

<file path=xl/styles.xml><?xml version="1.0" encoding="utf-8"?>
<styleSheet xmlns="http://schemas.openxmlformats.org/spreadsheetml/2006/main">
  <numFmts count="11">
    <numFmt numFmtId="176" formatCode="#0.00"/>
    <numFmt numFmtId="42" formatCode="_ &quot;￥&quot;* #,##0_ ;_ &quot;￥&quot;* \-#,##0_ ;_ &quot;￥&quot;* &quot;-&quot;_ ;_ @_ "/>
    <numFmt numFmtId="44" formatCode="_ &quot;￥&quot;* #,##0.00_ ;_ &quot;￥&quot;* \-#,##0.00_ ;_ &quot;￥&quot;* &quot;-&quot;??_ ;_ @_ "/>
    <numFmt numFmtId="41" formatCode="_ * #,##0_ ;_ * \-#,##0_ ;_ * &quot;-&quot;_ ;_ @_ "/>
    <numFmt numFmtId="177" formatCode="&quot;\&quot;#,##0;[Red]&quot;\&quot;&quot;\&quot;\-#,##0"/>
    <numFmt numFmtId="43" formatCode="_ * #,##0.00_ ;_ * \-#,##0.00_ ;_ * &quot;-&quot;??_ ;_ @_ "/>
    <numFmt numFmtId="178" formatCode="0.00;[Red]0.00"/>
    <numFmt numFmtId="179" formatCode="0;[Red]0"/>
    <numFmt numFmtId="180" formatCode="0.00_ ;[Red]\-0.00\ "/>
    <numFmt numFmtId="181" formatCode="0.00_);[Red]\(0.00\)"/>
    <numFmt numFmtId="182" formatCode="0_ "/>
  </numFmts>
  <fonts count="44">
    <font>
      <sz val="12"/>
      <name val="smartSimSun"/>
      <charset val="134"/>
    </font>
    <font>
      <sz val="10"/>
      <name val="宋体"/>
      <charset val="134"/>
    </font>
    <font>
      <b/>
      <sz val="10"/>
      <name val="宋体"/>
      <charset val="134"/>
    </font>
    <font>
      <sz val="12"/>
      <name val="Arial"/>
      <charset val="134"/>
    </font>
    <font>
      <sz val="12"/>
      <name val="Arial Unicode MS"/>
      <charset val="134"/>
    </font>
    <font>
      <sz val="8"/>
      <name val="Arial"/>
      <charset val="134"/>
    </font>
    <font>
      <sz val="14"/>
      <name val="方正小标宋简体"/>
      <charset val="134"/>
    </font>
    <font>
      <b/>
      <sz val="14"/>
      <name val="方正小标宋简体"/>
      <charset val="134"/>
    </font>
    <font>
      <sz val="10"/>
      <color theme="1"/>
      <name val="宋体"/>
      <charset val="134"/>
    </font>
    <font>
      <sz val="12"/>
      <color indexed="8"/>
      <name val="宋体"/>
      <charset val="134"/>
    </font>
    <font>
      <sz val="10"/>
      <color indexed="8"/>
      <name val="宋体"/>
      <charset val="134"/>
    </font>
    <font>
      <sz val="12"/>
      <name val="宋体"/>
      <charset val="134"/>
    </font>
    <font>
      <sz val="14"/>
      <color theme="1"/>
      <name val="黑体"/>
      <charset val="134"/>
    </font>
    <font>
      <b/>
      <sz val="12"/>
      <color indexed="8"/>
      <name val="方正仿宋简体"/>
      <charset val="134"/>
    </font>
    <font>
      <b/>
      <sz val="12"/>
      <name val="宋体"/>
      <charset val="134"/>
    </font>
    <font>
      <sz val="10.5"/>
      <name val="宋体"/>
      <charset val="134"/>
    </font>
    <font>
      <b/>
      <sz val="16"/>
      <name val="宋体"/>
      <charset val="134"/>
    </font>
    <font>
      <b/>
      <sz val="10.5"/>
      <name val="宋体"/>
      <charset val="134"/>
    </font>
    <font>
      <sz val="11"/>
      <color indexed="8"/>
      <name val="宋体"/>
      <charset val="134"/>
    </font>
    <font>
      <sz val="11"/>
      <color theme="0"/>
      <name val="宋体"/>
      <charset val="0"/>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u/>
      <sz val="11"/>
      <color rgb="FF0000FF"/>
      <name val="宋体"/>
      <charset val="0"/>
      <scheme val="minor"/>
    </font>
    <font>
      <sz val="11"/>
      <color rgb="FF006100"/>
      <name val="宋体"/>
      <charset val="0"/>
      <scheme val="minor"/>
    </font>
    <font>
      <u/>
      <sz val="11"/>
      <color rgb="FF800080"/>
      <name val="宋体"/>
      <charset val="0"/>
      <scheme val="minor"/>
    </font>
    <font>
      <sz val="11"/>
      <color rgb="FFFF0000"/>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rgb="FF3F3F3F"/>
      <name val="宋体"/>
      <charset val="0"/>
      <scheme val="minor"/>
    </font>
    <font>
      <sz val="11"/>
      <color rgb="FF9C6500"/>
      <name val="宋体"/>
      <charset val="0"/>
      <scheme val="minor"/>
    </font>
    <font>
      <sz val="12"/>
      <color rgb="FF000000"/>
      <name val="宋体"/>
      <charset val="134"/>
    </font>
    <font>
      <sz val="11"/>
      <color indexed="20"/>
      <name val="宋体"/>
      <charset val="134"/>
    </font>
    <font>
      <sz val="10"/>
      <name val="Arial"/>
      <charset val="134"/>
    </font>
    <font>
      <sz val="10"/>
      <color theme="1"/>
      <name val="Calibri"/>
      <charset val="134"/>
    </font>
    <font>
      <vertAlign val="superscript"/>
      <sz val="10"/>
      <color theme="1"/>
      <name val="宋体"/>
      <charset val="134"/>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4"/>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6"/>
        <bgColor indexed="64"/>
      </patternFill>
    </fill>
    <fill>
      <patternFill patternType="solid">
        <fgColor rgb="FFA5A5A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indexed="45"/>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83">
    <xf numFmtId="0" fontId="0" fillId="0" borderId="0">
      <alignment horizontal="center" vertical="center"/>
    </xf>
    <xf numFmtId="42" fontId="20" fillId="0" borderId="0" applyFont="0" applyFill="0" applyBorder="0" applyAlignment="0" applyProtection="0">
      <alignment vertical="center"/>
    </xf>
    <xf numFmtId="0" fontId="21" fillId="9" borderId="0" applyNumberFormat="0" applyBorder="0" applyAlignment="0" applyProtection="0">
      <alignment vertical="center"/>
    </xf>
    <xf numFmtId="0" fontId="22" fillId="10" borderId="16"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1" fillId="6" borderId="0" applyNumberFormat="0" applyBorder="0" applyAlignment="0" applyProtection="0">
      <alignment vertical="center"/>
    </xf>
    <xf numFmtId="0" fontId="23" fillId="11" borderId="0" applyNumberFormat="0" applyBorder="0" applyAlignment="0" applyProtection="0">
      <alignment vertical="center"/>
    </xf>
    <xf numFmtId="43" fontId="20" fillId="0" borderId="0" applyFont="0" applyFill="0" applyBorder="0" applyAlignment="0" applyProtection="0">
      <alignment vertical="center"/>
    </xf>
    <xf numFmtId="0" fontId="19" fillId="16" borderId="0" applyNumberFormat="0" applyBorder="0" applyAlignment="0" applyProtection="0">
      <alignment vertical="center"/>
    </xf>
    <xf numFmtId="0" fontId="26" fillId="0" borderId="0" applyNumberFormat="0" applyFill="0" applyBorder="0" applyAlignment="0" applyProtection="0">
      <alignment vertical="center"/>
    </xf>
    <xf numFmtId="9" fontId="20" fillId="0" borderId="0" applyFont="0" applyFill="0" applyBorder="0" applyAlignment="0" applyProtection="0">
      <alignment vertical="center"/>
    </xf>
    <xf numFmtId="0" fontId="28" fillId="0" borderId="0" applyNumberFormat="0" applyFill="0" applyBorder="0" applyAlignment="0" applyProtection="0">
      <alignment vertical="center"/>
    </xf>
    <xf numFmtId="9" fontId="18" fillId="0" borderId="0" applyFont="0" applyFill="0" applyBorder="0" applyAlignment="0" applyProtection="0">
      <alignment vertical="center"/>
    </xf>
    <xf numFmtId="0" fontId="20" fillId="21" borderId="19" applyNumberFormat="0" applyFont="0" applyAlignment="0" applyProtection="0">
      <alignment vertical="center"/>
    </xf>
    <xf numFmtId="0" fontId="11" fillId="0" borderId="0">
      <alignment vertical="center"/>
    </xf>
    <xf numFmtId="0" fontId="19" fillId="15" borderId="0" applyNumberFormat="0" applyBorder="0" applyAlignment="0" applyProtection="0">
      <alignment vertical="center"/>
    </xf>
    <xf numFmtId="0" fontId="31"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0" fillId="0" borderId="0">
      <alignment vertical="center"/>
    </xf>
    <xf numFmtId="0" fontId="33" fillId="0" borderId="0" applyNumberFormat="0" applyFill="0" applyBorder="0" applyAlignment="0" applyProtection="0">
      <alignment vertical="center"/>
    </xf>
    <xf numFmtId="0" fontId="34" fillId="0" borderId="20" applyNumberFormat="0" applyFill="0" applyAlignment="0" applyProtection="0">
      <alignment vertical="center"/>
    </xf>
    <xf numFmtId="0" fontId="35" fillId="0" borderId="20" applyNumberFormat="0" applyFill="0" applyAlignment="0" applyProtection="0">
      <alignment vertical="center"/>
    </xf>
    <xf numFmtId="0" fontId="18" fillId="0" borderId="0">
      <alignment vertical="center"/>
    </xf>
    <xf numFmtId="0" fontId="19" fillId="18" borderId="0" applyNumberFormat="0" applyBorder="0" applyAlignment="0" applyProtection="0">
      <alignment vertical="center"/>
    </xf>
    <xf numFmtId="0" fontId="31" fillId="0" borderId="21" applyNumberFormat="0" applyFill="0" applyAlignment="0" applyProtection="0">
      <alignment vertical="center"/>
    </xf>
    <xf numFmtId="0" fontId="19" fillId="24" borderId="0" applyNumberFormat="0" applyBorder="0" applyAlignment="0" applyProtection="0">
      <alignment vertical="center"/>
    </xf>
    <xf numFmtId="0" fontId="37" fillId="23" borderId="23" applyNumberFormat="0" applyAlignment="0" applyProtection="0">
      <alignment vertical="center"/>
    </xf>
    <xf numFmtId="0" fontId="30" fillId="23" borderId="16" applyNumberFormat="0" applyAlignment="0" applyProtection="0">
      <alignment vertical="center"/>
    </xf>
    <xf numFmtId="0" fontId="36" fillId="26" borderId="22" applyNumberFormat="0" applyAlignment="0" applyProtection="0">
      <alignment vertical="center"/>
    </xf>
    <xf numFmtId="0" fontId="21" fillId="14" borderId="0" applyNumberFormat="0" applyBorder="0" applyAlignment="0" applyProtection="0">
      <alignment vertical="center"/>
    </xf>
    <xf numFmtId="0" fontId="19" fillId="27" borderId="0" applyNumberFormat="0" applyBorder="0" applyAlignment="0" applyProtection="0">
      <alignment vertical="center"/>
    </xf>
    <xf numFmtId="0" fontId="25" fillId="0" borderId="18" applyNumberFormat="0" applyFill="0" applyAlignment="0" applyProtection="0">
      <alignment vertical="center"/>
    </xf>
    <xf numFmtId="0" fontId="24" fillId="0" borderId="17" applyNumberFormat="0" applyFill="0" applyAlignment="0" applyProtection="0">
      <alignment vertical="center"/>
    </xf>
    <xf numFmtId="0" fontId="27" fillId="20" borderId="0" applyNumberFormat="0" applyBorder="0" applyAlignment="0" applyProtection="0">
      <alignment vertical="center"/>
    </xf>
    <xf numFmtId="0" fontId="38" fillId="29" borderId="0" applyNumberFormat="0" applyBorder="0" applyAlignment="0" applyProtection="0">
      <alignment vertical="center"/>
    </xf>
    <xf numFmtId="0" fontId="21" fillId="5" borderId="0" applyNumberFormat="0" applyBorder="0" applyAlignment="0" applyProtection="0">
      <alignment vertical="center"/>
    </xf>
    <xf numFmtId="0" fontId="19" fillId="12" borderId="0" applyNumberFormat="0" applyBorder="0" applyAlignment="0" applyProtection="0">
      <alignment vertical="center"/>
    </xf>
    <xf numFmtId="0" fontId="21" fillId="28" borderId="0" applyNumberFormat="0" applyBorder="0" applyAlignment="0" applyProtection="0">
      <alignment vertical="center"/>
    </xf>
    <xf numFmtId="0" fontId="21" fillId="19" borderId="0" applyNumberFormat="0" applyBorder="0" applyAlignment="0" applyProtection="0">
      <alignment vertical="center"/>
    </xf>
    <xf numFmtId="0" fontId="21" fillId="30" borderId="0" applyNumberFormat="0" applyBorder="0" applyAlignment="0" applyProtection="0">
      <alignment vertical="center"/>
    </xf>
    <xf numFmtId="0" fontId="21" fillId="32" borderId="0" applyNumberFormat="0" applyBorder="0" applyAlignment="0" applyProtection="0">
      <alignment vertical="center"/>
    </xf>
    <xf numFmtId="0" fontId="19" fillId="25" borderId="0" applyNumberFormat="0" applyBorder="0" applyAlignment="0" applyProtection="0">
      <alignment vertical="center"/>
    </xf>
    <xf numFmtId="0" fontId="19" fillId="22" borderId="0" applyNumberFormat="0" applyBorder="0" applyAlignment="0" applyProtection="0">
      <alignment vertical="center"/>
    </xf>
    <xf numFmtId="0" fontId="21" fillId="33" borderId="0" applyNumberFormat="0" applyBorder="0" applyAlignment="0" applyProtection="0">
      <alignment vertical="center"/>
    </xf>
    <xf numFmtId="0" fontId="21" fillId="34" borderId="0" applyNumberFormat="0" applyBorder="0" applyAlignment="0" applyProtection="0">
      <alignment vertical="center"/>
    </xf>
    <xf numFmtId="0" fontId="19" fillId="8" borderId="0" applyNumberFormat="0" applyBorder="0" applyAlignment="0" applyProtection="0">
      <alignment vertical="center"/>
    </xf>
    <xf numFmtId="0" fontId="11" fillId="0" borderId="0">
      <alignment vertical="center"/>
    </xf>
    <xf numFmtId="0" fontId="21" fillId="17" borderId="0" applyNumberFormat="0" applyBorder="0" applyAlignment="0" applyProtection="0">
      <alignment vertical="center"/>
    </xf>
    <xf numFmtId="0" fontId="19" fillId="7" borderId="0" applyNumberFormat="0" applyBorder="0" applyAlignment="0" applyProtection="0">
      <alignment vertical="center"/>
    </xf>
    <xf numFmtId="0" fontId="19" fillId="4" borderId="0" applyNumberFormat="0" applyBorder="0" applyAlignment="0" applyProtection="0">
      <alignment vertical="center"/>
    </xf>
    <xf numFmtId="0" fontId="18" fillId="0" borderId="0">
      <alignment vertical="center"/>
    </xf>
    <xf numFmtId="0" fontId="11" fillId="0" borderId="0">
      <alignment vertical="center"/>
    </xf>
    <xf numFmtId="0" fontId="21" fillId="31" borderId="0" applyNumberFormat="0" applyBorder="0" applyAlignment="0" applyProtection="0">
      <alignment vertical="center"/>
    </xf>
    <xf numFmtId="0" fontId="19" fillId="13" borderId="0" applyNumberFormat="0" applyBorder="0" applyAlignment="0" applyProtection="0">
      <alignment vertical="center"/>
    </xf>
    <xf numFmtId="0" fontId="11" fillId="0" borderId="0">
      <alignment vertical="center"/>
    </xf>
    <xf numFmtId="0" fontId="20" fillId="0" borderId="0">
      <alignment vertical="center"/>
    </xf>
    <xf numFmtId="0" fontId="11" fillId="0" borderId="0">
      <alignment vertical="center"/>
    </xf>
    <xf numFmtId="0" fontId="11" fillId="0" borderId="0" applyNumberFormat="0" applyFont="0" applyFill="0" applyBorder="0" applyAlignment="0" applyProtection="0">
      <alignment vertical="top"/>
      <protection locked="0"/>
    </xf>
    <xf numFmtId="0" fontId="39"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9"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8" fillId="0" borderId="0"/>
    <xf numFmtId="0" fontId="18" fillId="0" borderId="0">
      <alignment vertical="center"/>
    </xf>
    <xf numFmtId="0" fontId="18" fillId="0" borderId="0"/>
    <xf numFmtId="0" fontId="18" fillId="0" borderId="0"/>
    <xf numFmtId="0" fontId="18" fillId="0" borderId="0"/>
    <xf numFmtId="0" fontId="11" fillId="0" borderId="0">
      <alignment vertical="center"/>
    </xf>
    <xf numFmtId="0" fontId="18" fillId="0" borderId="0"/>
    <xf numFmtId="0" fontId="40" fillId="35" borderId="0" applyNumberFormat="0" applyBorder="0" applyProtection="0">
      <alignment vertical="center"/>
    </xf>
    <xf numFmtId="176" fontId="41" fillId="0" borderId="0" applyFont="0" applyFill="0" applyBorder="0" applyAlignment="0" applyProtection="0"/>
    <xf numFmtId="177" fontId="41" fillId="0" borderId="0" applyFont="0" applyFill="0" applyBorder="0" applyAlignment="0" applyProtection="0"/>
    <xf numFmtId="0" fontId="11" fillId="0" borderId="0"/>
  </cellStyleXfs>
  <cellXfs count="134">
    <xf numFmtId="0" fontId="0" fillId="0" borderId="0" xfId="0">
      <alignment horizontal="center" vertical="center"/>
    </xf>
    <xf numFmtId="0" fontId="0" fillId="0" borderId="0" xfId="0" applyFont="1" applyAlignment="1" applyProtection="1">
      <alignment horizontal="center" vertical="center"/>
    </xf>
    <xf numFmtId="0" fontId="1" fillId="0" borderId="0" xfId="0" applyFont="1" applyFill="1" applyAlignment="1" applyProtection="1">
      <alignment vertical="center"/>
    </xf>
    <xf numFmtId="0" fontId="2" fillId="0" borderId="0" xfId="0" applyFont="1" applyAlignment="1" applyProtection="1">
      <alignment wrapText="1"/>
    </xf>
    <xf numFmtId="0" fontId="1" fillId="2" borderId="0" xfId="0" applyFont="1" applyFill="1" applyAlignment="1" applyProtection="1"/>
    <xf numFmtId="0" fontId="1" fillId="0" borderId="0" xfId="0" applyFont="1" applyFill="1" applyAlignment="1" applyProtection="1"/>
    <xf numFmtId="0" fontId="2" fillId="2" borderId="0" xfId="0" applyFont="1" applyFill="1" applyAlignment="1" applyProtection="1">
      <alignment vertical="center"/>
    </xf>
    <xf numFmtId="0" fontId="3" fillId="0" borderId="0" xfId="0" applyFont="1" applyAlignment="1" applyProtection="1">
      <alignment horizontal="center"/>
    </xf>
    <xf numFmtId="0" fontId="3" fillId="0" borderId="0" xfId="0" applyFont="1" applyAlignment="1" applyProtection="1">
      <alignment horizontal="left"/>
    </xf>
    <xf numFmtId="0" fontId="4" fillId="0" borderId="0" xfId="0" applyNumberFormat="1" applyFont="1" applyAlignment="1" applyProtection="1">
      <alignment horizontal="center" vertical="center" shrinkToFit="1"/>
    </xf>
    <xf numFmtId="178" fontId="4" fillId="0" borderId="0" xfId="0" applyNumberFormat="1" applyFont="1" applyAlignment="1" applyProtection="1">
      <alignment horizontal="center" vertical="center" shrinkToFit="1"/>
    </xf>
    <xf numFmtId="179" fontId="4" fillId="0" borderId="0" xfId="0" applyNumberFormat="1" applyFont="1" applyAlignment="1" applyProtection="1">
      <alignment horizontal="center" vertical="center" shrinkToFit="1"/>
    </xf>
    <xf numFmtId="179" fontId="4" fillId="0" borderId="0" xfId="0" applyNumberFormat="1" applyFont="1" applyAlignment="1" applyProtection="1">
      <alignment horizontal="right" vertical="center" shrinkToFit="1"/>
    </xf>
    <xf numFmtId="0" fontId="5" fillId="0" borderId="0" xfId="0" applyFont="1" applyAlignment="1" applyProtection="1">
      <alignment shrinkToFit="1"/>
    </xf>
    <xf numFmtId="0" fontId="5" fillId="0" borderId="0" xfId="0" applyFont="1" applyBorder="1" applyAlignment="1" applyProtection="1">
      <alignment shrinkToFit="1"/>
    </xf>
    <xf numFmtId="0" fontId="0" fillId="0" borderId="0" xfId="0" applyFont="1" applyAlignment="1" applyProtection="1"/>
    <xf numFmtId="0" fontId="1" fillId="0" borderId="0" xfId="0" applyFont="1" applyAlignment="1" applyProtection="1">
      <alignment horizontal="left" vertical="center"/>
    </xf>
    <xf numFmtId="0" fontId="3" fillId="0" borderId="0" xfId="0" applyFont="1" applyAlignment="1" applyProtection="1">
      <alignment horizontal="center" vertical="center"/>
    </xf>
    <xf numFmtId="0" fontId="6"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1" fillId="2" borderId="1" xfId="0" applyFont="1" applyFill="1" applyBorder="1" applyAlignment="1" applyProtection="1">
      <alignment horizontal="left" vertical="center" wrapText="1"/>
    </xf>
    <xf numFmtId="0" fontId="1" fillId="2" borderId="1" xfId="0" applyFont="1" applyFill="1" applyBorder="1" applyAlignment="1" applyProtection="1">
      <alignment horizontal="center" vertical="center" wrapText="1"/>
    </xf>
    <xf numFmtId="0" fontId="2" fillId="2" borderId="1" xfId="0" applyFont="1" applyFill="1" applyBorder="1" applyAlignment="1" applyProtection="1">
      <alignment horizontal="left" vertical="center" wrapText="1"/>
    </xf>
    <xf numFmtId="0" fontId="2" fillId="2" borderId="0" xfId="0" applyFont="1" applyFill="1" applyBorder="1" applyAlignment="1" applyProtection="1">
      <alignment horizontal="center" vertical="center" wrapText="1"/>
    </xf>
    <xf numFmtId="0" fontId="2" fillId="2" borderId="0" xfId="0" applyFont="1" applyFill="1" applyBorder="1" applyAlignment="1" applyProtection="1">
      <alignment horizontal="left" vertical="center" wrapText="1"/>
    </xf>
    <xf numFmtId="0" fontId="1" fillId="0" borderId="0" xfId="0" applyFont="1" applyFill="1" applyBorder="1" applyAlignment="1" applyProtection="1">
      <alignment horizontal="center" vertical="center" wrapText="1"/>
    </xf>
    <xf numFmtId="0" fontId="1" fillId="0" borderId="0" xfId="0" applyNumberFormat="1"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shrinkToFit="1"/>
    </xf>
    <xf numFmtId="0" fontId="2" fillId="0" borderId="3" xfId="0" applyNumberFormat="1" applyFont="1" applyFill="1" applyBorder="1" applyAlignment="1" applyProtection="1">
      <alignment horizontal="center" vertical="center" wrapText="1" shrinkToFit="1"/>
    </xf>
    <xf numFmtId="0" fontId="2" fillId="0" borderId="4" xfId="0" applyFont="1" applyFill="1" applyBorder="1" applyAlignment="1" applyProtection="1">
      <alignment horizontal="center" vertical="center" wrapText="1"/>
    </xf>
    <xf numFmtId="0" fontId="2" fillId="0" borderId="4" xfId="0" applyNumberFormat="1" applyFont="1" applyFill="1" applyBorder="1" applyAlignment="1" applyProtection="1">
      <alignment horizontal="center" vertical="center" wrapText="1" shrinkToFit="1"/>
    </xf>
    <xf numFmtId="0" fontId="1" fillId="2" borderId="3" xfId="0" applyFont="1" applyFill="1" applyBorder="1" applyAlignment="1" applyProtection="1">
      <alignment horizontal="center" vertical="center"/>
    </xf>
    <xf numFmtId="0" fontId="2" fillId="2" borderId="3" xfId="0" applyFont="1" applyFill="1" applyBorder="1" applyAlignment="1" applyProtection="1">
      <alignment horizontal="left" vertical="center"/>
    </xf>
    <xf numFmtId="0" fontId="2" fillId="2" borderId="3" xfId="0"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1" fillId="0" borderId="2" xfId="0" applyFont="1" applyFill="1" applyBorder="1" applyAlignment="1" applyProtection="1">
      <alignment horizontal="center" vertical="center" wrapText="1"/>
    </xf>
    <xf numFmtId="0" fontId="8" fillId="0" borderId="3"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1" fillId="0" borderId="3" xfId="0" applyNumberFormat="1" applyFont="1" applyFill="1" applyBorder="1" applyAlignment="1" applyProtection="1">
      <alignment horizontal="center" vertical="center"/>
    </xf>
    <xf numFmtId="0" fontId="1" fillId="2" borderId="2" xfId="0" applyFont="1" applyFill="1" applyBorder="1" applyAlignment="1" applyProtection="1">
      <alignment horizontal="center" vertical="center" wrapText="1"/>
    </xf>
    <xf numFmtId="0" fontId="8" fillId="3" borderId="3" xfId="0" applyFont="1" applyFill="1" applyBorder="1" applyAlignment="1">
      <alignment horizontal="left" vertical="center" wrapText="1"/>
    </xf>
    <xf numFmtId="0" fontId="8" fillId="3" borderId="3" xfId="0" applyFont="1" applyFill="1" applyBorder="1" applyAlignment="1">
      <alignment horizontal="center" vertical="center" wrapText="1"/>
    </xf>
    <xf numFmtId="0" fontId="1" fillId="2" borderId="3" xfId="0" applyNumberFormat="1" applyFont="1" applyFill="1" applyBorder="1" applyAlignment="1" applyProtection="1">
      <alignment horizontal="center" vertical="center"/>
    </xf>
    <xf numFmtId="0" fontId="8" fillId="0" borderId="3" xfId="65" applyFont="1" applyFill="1" applyBorder="1" applyAlignment="1">
      <alignment horizontal="center" vertical="center" wrapText="1"/>
    </xf>
    <xf numFmtId="0" fontId="8" fillId="0" borderId="3" xfId="64" applyFont="1" applyFill="1" applyBorder="1" applyAlignment="1">
      <alignment horizontal="center" vertical="center" wrapText="1"/>
    </xf>
    <xf numFmtId="0" fontId="8" fillId="0" borderId="3" xfId="64" applyFont="1" applyFill="1" applyBorder="1" applyAlignment="1">
      <alignment horizontal="left" vertical="center" wrapText="1"/>
    </xf>
    <xf numFmtId="0" fontId="8" fillId="3" borderId="3" xfId="64" applyFont="1" applyFill="1" applyBorder="1" applyAlignment="1">
      <alignment horizontal="left" vertical="center" wrapText="1"/>
    </xf>
    <xf numFmtId="0" fontId="2" fillId="2" borderId="3" xfId="0" applyFont="1" applyFill="1" applyBorder="1" applyAlignment="1" applyProtection="1">
      <alignment vertical="center"/>
    </xf>
    <xf numFmtId="178" fontId="0" fillId="0" borderId="0" xfId="0" applyNumberFormat="1" applyFont="1" applyAlignment="1" applyProtection="1">
      <alignment horizontal="center" vertical="center"/>
    </xf>
    <xf numFmtId="0" fontId="5" fillId="0" borderId="0" xfId="0" applyFont="1" applyAlignment="1" applyProtection="1">
      <alignment horizontal="center" vertical="center" shrinkToFit="1"/>
    </xf>
    <xf numFmtId="0" fontId="5" fillId="0" borderId="0" xfId="0" applyFont="1" applyBorder="1" applyAlignment="1" applyProtection="1">
      <alignment horizontal="center" vertical="center" shrinkToFit="1"/>
    </xf>
    <xf numFmtId="178" fontId="6" fillId="0" borderId="0" xfId="0" applyNumberFormat="1" applyFont="1" applyFill="1" applyBorder="1" applyAlignment="1" applyProtection="1">
      <alignment horizontal="center" vertical="center" wrapText="1"/>
    </xf>
    <xf numFmtId="179" fontId="6" fillId="0" borderId="0" xfId="0" applyNumberFormat="1" applyFont="1" applyFill="1" applyBorder="1" applyAlignment="1" applyProtection="1">
      <alignment horizontal="center" vertical="center" wrapText="1"/>
    </xf>
    <xf numFmtId="0" fontId="7" fillId="0" borderId="0" xfId="0" applyFont="1" applyFill="1" applyAlignment="1" applyProtection="1">
      <alignment horizontal="center" vertical="center" wrapText="1"/>
    </xf>
    <xf numFmtId="178" fontId="1" fillId="0" borderId="0" xfId="0" applyNumberFormat="1" applyFont="1" applyFill="1" applyBorder="1" applyAlignment="1" applyProtection="1">
      <alignment horizontal="center" vertical="center" wrapText="1"/>
    </xf>
    <xf numFmtId="179" fontId="1" fillId="0" borderId="0" xfId="0" applyNumberFormat="1" applyFont="1" applyFill="1" applyBorder="1" applyAlignment="1" applyProtection="1">
      <alignment horizontal="center" vertical="center" wrapText="1"/>
    </xf>
    <xf numFmtId="179" fontId="1" fillId="0" borderId="0" xfId="0" applyNumberFormat="1" applyFont="1" applyFill="1" applyBorder="1" applyAlignment="1" applyProtection="1">
      <alignment horizontal="right" vertical="center" wrapText="1"/>
    </xf>
    <xf numFmtId="0" fontId="1" fillId="0" borderId="0" xfId="0" applyFont="1" applyFill="1" applyAlignment="1" applyProtection="1">
      <alignment horizontal="center" vertical="center" wrapText="1"/>
    </xf>
    <xf numFmtId="178" fontId="2" fillId="0" borderId="5" xfId="0" applyNumberFormat="1" applyFont="1" applyFill="1" applyBorder="1" applyAlignment="1" applyProtection="1">
      <alignment horizontal="center" vertical="center" wrapText="1" shrinkToFit="1"/>
    </xf>
    <xf numFmtId="0" fontId="2" fillId="0" borderId="6" xfId="0" applyNumberFormat="1" applyFont="1" applyFill="1" applyBorder="1" applyAlignment="1" applyProtection="1">
      <alignment horizontal="center" vertical="center" wrapText="1" shrinkToFit="1"/>
    </xf>
    <xf numFmtId="0" fontId="2" fillId="0" borderId="5" xfId="0" applyNumberFormat="1" applyFont="1" applyFill="1" applyBorder="1" applyAlignment="1" applyProtection="1">
      <alignment horizontal="center" vertical="center" wrapText="1" shrinkToFit="1"/>
    </xf>
    <xf numFmtId="180" fontId="2" fillId="0" borderId="2" xfId="0" applyNumberFormat="1" applyFont="1" applyFill="1" applyBorder="1" applyAlignment="1" applyProtection="1">
      <alignment horizontal="center" vertical="center" wrapText="1" shrinkToFit="1"/>
    </xf>
    <xf numFmtId="180" fontId="2" fillId="0" borderId="0" xfId="0" applyNumberFormat="1" applyFont="1" applyFill="1" applyBorder="1" applyAlignment="1" applyProtection="1">
      <alignment horizontal="center" vertical="center" wrapText="1" shrinkToFit="1"/>
    </xf>
    <xf numFmtId="180" fontId="2" fillId="0" borderId="0" xfId="0" applyNumberFormat="1" applyFont="1" applyFill="1" applyAlignment="1" applyProtection="1">
      <alignment horizontal="center" vertical="center" wrapText="1" shrinkToFit="1"/>
    </xf>
    <xf numFmtId="178" fontId="2" fillId="0" borderId="3" xfId="0" applyNumberFormat="1" applyFont="1" applyFill="1" applyBorder="1" applyAlignment="1" applyProtection="1">
      <alignment horizontal="center" vertical="center" wrapText="1" shrinkToFit="1"/>
    </xf>
    <xf numFmtId="180" fontId="2" fillId="0" borderId="4" xfId="0" applyNumberFormat="1" applyFont="1" applyFill="1" applyBorder="1" applyAlignment="1" applyProtection="1">
      <alignment horizontal="center" vertical="center" wrapText="1" shrinkToFit="1"/>
    </xf>
    <xf numFmtId="178" fontId="1" fillId="2" borderId="3" xfId="0" applyNumberFormat="1" applyFont="1" applyFill="1" applyBorder="1" applyAlignment="1" applyProtection="1">
      <alignment horizontal="center" vertical="center"/>
    </xf>
    <xf numFmtId="179" fontId="1" fillId="2" borderId="3" xfId="0" applyNumberFormat="1" applyFont="1" applyFill="1" applyBorder="1" applyAlignment="1" applyProtection="1">
      <alignment horizontal="center" vertical="center"/>
    </xf>
    <xf numFmtId="179" fontId="1" fillId="2" borderId="3" xfId="0" applyNumberFormat="1" applyFont="1" applyFill="1" applyBorder="1" applyAlignment="1" applyProtection="1">
      <alignment horizontal="right" vertical="center"/>
    </xf>
    <xf numFmtId="0" fontId="2" fillId="2" borderId="0" xfId="0" applyFont="1" applyFill="1" applyBorder="1" applyAlignment="1" applyProtection="1">
      <alignment horizontal="center" vertical="center"/>
    </xf>
    <xf numFmtId="0" fontId="2" fillId="2" borderId="0" xfId="0" applyFont="1" applyFill="1" applyAlignment="1" applyProtection="1">
      <alignment horizontal="center" vertical="center"/>
    </xf>
    <xf numFmtId="0" fontId="9" fillId="0" borderId="0" xfId="0" applyFont="1" applyFill="1" applyAlignment="1">
      <alignment horizontal="center" vertical="center" wrapText="1"/>
    </xf>
    <xf numFmtId="178" fontId="1" fillId="0" borderId="3" xfId="0" applyNumberFormat="1" applyFont="1" applyFill="1" applyBorder="1" applyAlignment="1" applyProtection="1">
      <alignment horizontal="center" vertical="center"/>
    </xf>
    <xf numFmtId="179" fontId="1" fillId="0" borderId="3"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center" vertical="center"/>
    </xf>
    <xf numFmtId="0" fontId="2" fillId="0" borderId="0" xfId="0" applyFont="1" applyFill="1" applyAlignment="1" applyProtection="1">
      <alignment horizontal="center" vertical="center"/>
    </xf>
    <xf numFmtId="0" fontId="1" fillId="2" borderId="0" xfId="0" applyNumberFormat="1" applyFont="1" applyFill="1" applyBorder="1" applyAlignment="1" applyProtection="1">
      <alignment horizontal="center" vertical="center"/>
    </xf>
    <xf numFmtId="0" fontId="10" fillId="0" borderId="0" xfId="0" applyFont="1" applyFill="1" applyAlignment="1">
      <alignment horizontal="center" vertical="center" wrapText="1"/>
    </xf>
    <xf numFmtId="0" fontId="2" fillId="0" borderId="3" xfId="0" applyFont="1" applyFill="1" applyBorder="1" applyAlignment="1" applyProtection="1">
      <alignment horizontal="center" vertical="center"/>
    </xf>
    <xf numFmtId="178" fontId="2" fillId="2" borderId="3" xfId="0" applyNumberFormat="1" applyFont="1" applyFill="1" applyBorder="1" applyAlignment="1" applyProtection="1">
      <alignment vertical="center"/>
    </xf>
    <xf numFmtId="179" fontId="2" fillId="2" borderId="3" xfId="0" applyNumberFormat="1" applyFont="1" applyFill="1" applyBorder="1" applyAlignment="1" applyProtection="1">
      <alignment horizontal="center" vertical="center"/>
    </xf>
    <xf numFmtId="179" fontId="2" fillId="0" borderId="3" xfId="0" applyNumberFormat="1" applyFont="1" applyFill="1" applyBorder="1" applyAlignment="1" applyProtection="1">
      <alignment horizontal="center" vertical="center"/>
    </xf>
    <xf numFmtId="0" fontId="2" fillId="2" borderId="0" xfId="0" applyFont="1" applyFill="1" applyBorder="1" applyAlignment="1" applyProtection="1">
      <alignment vertical="center"/>
    </xf>
    <xf numFmtId="0" fontId="1" fillId="0" borderId="0" xfId="0" applyFont="1" applyAlignment="1" applyProtection="1"/>
    <xf numFmtId="0" fontId="2" fillId="2" borderId="0" xfId="0" applyFont="1" applyFill="1" applyAlignment="1" applyProtection="1"/>
    <xf numFmtId="0" fontId="1" fillId="0" borderId="3" xfId="0" applyFont="1" applyFill="1" applyBorder="1" applyAlignment="1" applyProtection="1">
      <alignment horizontal="center" vertical="center" wrapText="1"/>
    </xf>
    <xf numFmtId="0" fontId="2" fillId="0" borderId="3" xfId="0" applyFont="1" applyFill="1" applyBorder="1" applyAlignment="1" applyProtection="1">
      <alignment horizontal="left" vertical="center" wrapText="1"/>
    </xf>
    <xf numFmtId="0" fontId="1" fillId="0" borderId="3" xfId="0" applyFont="1" applyFill="1" applyBorder="1" applyAlignment="1" applyProtection="1">
      <alignment horizontal="left" vertical="center" wrapText="1"/>
    </xf>
    <xf numFmtId="0" fontId="1" fillId="0" borderId="3" xfId="0" applyNumberFormat="1" applyFont="1" applyFill="1" applyBorder="1" applyAlignment="1" applyProtection="1">
      <alignment horizontal="center" vertical="center" shrinkToFit="1"/>
    </xf>
    <xf numFmtId="0" fontId="6" fillId="0" borderId="0"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179" fontId="1" fillId="0" borderId="3" xfId="0" applyNumberFormat="1" applyFont="1" applyFill="1" applyBorder="1" applyAlignment="1" applyProtection="1">
      <alignment horizontal="right" vertical="center" wrapText="1"/>
    </xf>
    <xf numFmtId="0" fontId="2" fillId="0" borderId="0" xfId="0" applyFont="1" applyFill="1" applyBorder="1" applyAlignment="1" applyProtection="1">
      <alignment horizontal="center" vertical="center" wrapText="1"/>
    </xf>
    <xf numFmtId="0" fontId="2" fillId="0" borderId="0" xfId="0" applyFont="1" applyFill="1" applyAlignment="1" applyProtection="1">
      <alignment horizontal="center" vertical="center" wrapText="1"/>
    </xf>
    <xf numFmtId="0" fontId="10" fillId="0" borderId="3" xfId="52" applyNumberFormat="1" applyFont="1" applyFill="1" applyBorder="1" applyAlignment="1">
      <alignment horizontal="center" vertical="center" wrapText="1"/>
    </xf>
    <xf numFmtId="179" fontId="8" fillId="0" borderId="3" xfId="0" applyNumberFormat="1" applyFont="1" applyFill="1" applyBorder="1" applyAlignment="1" applyProtection="1">
      <alignment horizontal="center" vertical="center" shrinkToFit="1"/>
    </xf>
    <xf numFmtId="178" fontId="8" fillId="0" borderId="3" xfId="0" applyNumberFormat="1" applyFont="1" applyFill="1" applyBorder="1" applyAlignment="1" applyProtection="1">
      <alignment horizontal="right" vertical="center" shrinkToFit="1"/>
    </xf>
    <xf numFmtId="179" fontId="8" fillId="0" borderId="3" xfId="0" applyNumberFormat="1" applyFont="1" applyFill="1" applyBorder="1" applyAlignment="1" applyProtection="1">
      <alignment horizontal="right" vertical="center" shrinkToFit="1"/>
    </xf>
    <xf numFmtId="181" fontId="1" fillId="0" borderId="3" xfId="0" applyNumberFormat="1" applyFont="1" applyFill="1" applyBorder="1" applyAlignment="1" applyProtection="1">
      <alignment horizontal="center" vertical="center" wrapText="1" shrinkToFit="1"/>
    </xf>
    <xf numFmtId="181" fontId="1" fillId="0" borderId="0" xfId="0" applyNumberFormat="1" applyFont="1" applyFill="1" applyBorder="1" applyAlignment="1" applyProtection="1">
      <alignment horizontal="center" vertical="center" wrapText="1" shrinkToFit="1"/>
    </xf>
    <xf numFmtId="181" fontId="1" fillId="0" borderId="0" xfId="0" applyNumberFormat="1" applyFont="1" applyFill="1" applyAlignment="1" applyProtection="1">
      <alignment horizontal="center" vertical="center" wrapText="1" shrinkToFit="1"/>
    </xf>
    <xf numFmtId="0" fontId="2" fillId="2" borderId="3" xfId="0" applyNumberFormat="1" applyFont="1" applyFill="1" applyBorder="1" applyAlignment="1" applyProtection="1">
      <alignment vertical="center"/>
    </xf>
    <xf numFmtId="179" fontId="2" fillId="2" borderId="3" xfId="0" applyNumberFormat="1" applyFont="1" applyFill="1" applyBorder="1" applyAlignment="1" applyProtection="1">
      <alignment horizontal="center" vertical="center" shrinkToFit="1"/>
    </xf>
    <xf numFmtId="178" fontId="2" fillId="2" borderId="3" xfId="0" applyNumberFormat="1" applyFont="1" applyFill="1" applyBorder="1" applyAlignment="1" applyProtection="1">
      <alignment horizontal="right" vertical="center" shrinkToFit="1"/>
    </xf>
    <xf numFmtId="179" fontId="2" fillId="2" borderId="3" xfId="0" applyNumberFormat="1" applyFont="1" applyFill="1" applyBorder="1" applyAlignment="1" applyProtection="1">
      <alignment horizontal="right" vertical="center" shrinkToFit="1"/>
    </xf>
    <xf numFmtId="0" fontId="2" fillId="2" borderId="3" xfId="0" applyFont="1" applyFill="1" applyBorder="1" applyAlignment="1" applyProtection="1">
      <alignment horizontal="center" vertical="center" shrinkToFit="1"/>
    </xf>
    <xf numFmtId="0" fontId="2" fillId="2" borderId="0" xfId="0" applyFont="1" applyFill="1" applyBorder="1" applyAlignment="1" applyProtection="1">
      <alignment horizontal="center" vertical="center" shrinkToFit="1"/>
    </xf>
    <xf numFmtId="0" fontId="2" fillId="2" borderId="0" xfId="0" applyFont="1" applyFill="1" applyAlignment="1" applyProtection="1">
      <alignment horizontal="center" vertical="center" shrinkToFit="1"/>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1" fillId="0" borderId="0" xfId="0" applyFont="1" applyFill="1" applyBorder="1" applyAlignment="1">
      <alignment vertical="center"/>
    </xf>
    <xf numFmtId="49" fontId="12" fillId="0" borderId="0" xfId="0" applyNumberFormat="1" applyFont="1" applyFill="1" applyBorder="1" applyAlignment="1">
      <alignment horizontal="center" vertical="center" wrapText="1"/>
    </xf>
    <xf numFmtId="0" fontId="13" fillId="0" borderId="7" xfId="82" applyFont="1" applyFill="1" applyBorder="1" applyAlignment="1" applyProtection="1">
      <alignment horizontal="center" vertical="center" wrapText="1"/>
    </xf>
    <xf numFmtId="0" fontId="13" fillId="0" borderId="8" xfId="82" applyFont="1" applyFill="1" applyBorder="1" applyAlignment="1" applyProtection="1">
      <alignment horizontal="center" vertical="center" wrapText="1"/>
    </xf>
    <xf numFmtId="0" fontId="13" fillId="0" borderId="9" xfId="82" applyFont="1" applyBorder="1" applyAlignment="1" applyProtection="1">
      <alignment horizontal="center" vertical="center" shrinkToFit="1"/>
    </xf>
    <xf numFmtId="0" fontId="1" fillId="0" borderId="10"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1" fillId="0" borderId="11" xfId="0" applyFont="1" applyFill="1" applyBorder="1" applyAlignment="1">
      <alignment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179" fontId="1" fillId="0" borderId="13" xfId="0" applyNumberFormat="1" applyFont="1" applyFill="1" applyBorder="1" applyAlignment="1">
      <alignment horizontal="center" vertical="center"/>
    </xf>
    <xf numFmtId="179" fontId="1" fillId="0" borderId="14" xfId="0" applyNumberFormat="1" applyFont="1" applyFill="1" applyBorder="1" applyAlignment="1">
      <alignment horizontal="center" vertical="center"/>
    </xf>
    <xf numFmtId="0" fontId="1" fillId="0" borderId="15" xfId="0" applyFont="1" applyFill="1" applyBorder="1" applyAlignment="1">
      <alignment horizontal="center" vertical="center"/>
    </xf>
    <xf numFmtId="0" fontId="1" fillId="0" borderId="0" xfId="0" applyFont="1" applyFill="1" applyBorder="1" applyAlignment="1">
      <alignment horizontal="center" vertical="center" wrapText="1"/>
    </xf>
    <xf numFmtId="182" fontId="11" fillId="0" borderId="0" xfId="0" applyNumberFormat="1" applyFont="1" applyFill="1" applyBorder="1" applyAlignment="1">
      <alignment vertical="center"/>
    </xf>
    <xf numFmtId="0" fontId="0" fillId="0" borderId="0" xfId="0" applyFont="1" applyFill="1" applyAlignment="1" applyProtection="1">
      <alignment horizontal="center" vertical="center"/>
      <protection locked="0"/>
    </xf>
    <xf numFmtId="0" fontId="14" fillId="0" borderId="0" xfId="0" applyFont="1" applyFill="1" applyAlignment="1" applyProtection="1">
      <alignment horizontal="justify" vertical="center"/>
    </xf>
    <xf numFmtId="0" fontId="15" fillId="0" borderId="0" xfId="0" applyFont="1" applyFill="1" applyAlignment="1" applyProtection="1">
      <alignment horizontal="justify" vertical="center"/>
    </xf>
    <xf numFmtId="0" fontId="16" fillId="0" borderId="0" xfId="0" applyFont="1" applyFill="1" applyAlignment="1" applyProtection="1">
      <alignment horizontal="justify" vertical="center"/>
      <protection locked="0"/>
    </xf>
    <xf numFmtId="0" fontId="17" fillId="0" borderId="0" xfId="0" applyFont="1" applyFill="1" applyAlignment="1" applyProtection="1">
      <alignment horizontal="justify" vertical="center"/>
      <protection locked="0"/>
    </xf>
  </cellXfs>
  <cellStyles count="8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常规 6" xfId="15"/>
    <cellStyle name="60% - 强调文字颜色 2" xfId="16" builtinId="36"/>
    <cellStyle name="标题 4" xfId="17" builtinId="19"/>
    <cellStyle name="警告文本" xfId="18" builtinId="11"/>
    <cellStyle name="标题" xfId="19" builtinId="15"/>
    <cellStyle name="常规 12" xfId="20"/>
    <cellStyle name="解释性文本" xfId="21" builtinId="53"/>
    <cellStyle name="标题 1" xfId="22" builtinId="16"/>
    <cellStyle name="标题 2" xfId="23" builtinId="17"/>
    <cellStyle name="常规 2 2 2_LM-5路面工程数量表 杨兵" xfId="24"/>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常规 2 3" xfId="52"/>
    <cellStyle name="常规 10" xfId="53"/>
    <cellStyle name="40% - 强调文字颜色 6" xfId="54" builtinId="51"/>
    <cellStyle name="60% - 强调文字颜色 6" xfId="55" builtinId="52"/>
    <cellStyle name="常规 10 2 2 2" xfId="56"/>
    <cellStyle name="常规 2 4" xfId="57"/>
    <cellStyle name="常规 11" xfId="58"/>
    <cellStyle name="常规 13" xfId="59"/>
    <cellStyle name="常规 14" xfId="60"/>
    <cellStyle name="常规 15" xfId="61"/>
    <cellStyle name="常规 20" xfId="62"/>
    <cellStyle name="常规 19" xfId="63"/>
    <cellStyle name="常规 2" xfId="64"/>
    <cellStyle name="常规 3" xfId="65"/>
    <cellStyle name="常规 3 2" xfId="66"/>
    <cellStyle name="常规 37 4 2" xfId="67"/>
    <cellStyle name="常规 4" xfId="68"/>
    <cellStyle name="常规 402" xfId="69"/>
    <cellStyle name="常规 5" xfId="70"/>
    <cellStyle name="常规 9" xfId="71"/>
    <cellStyle name="常规 68 3" xfId="72"/>
    <cellStyle name="常规 7" xfId="73"/>
    <cellStyle name="常规 71 3" xfId="74"/>
    <cellStyle name="常规 75 3" xfId="75"/>
    <cellStyle name="常规 78 3" xfId="76"/>
    <cellStyle name="常规 8" xfId="77"/>
    <cellStyle name="常规 96 3" xfId="78"/>
    <cellStyle name="强调文字颜色 5 4" xfId="79"/>
    <cellStyle name="콤마 [0]_1202" xfId="80"/>
    <cellStyle name="콤마 [0]_1202 2" xfId="81"/>
    <cellStyle name="常规 2 2 2" xfId="8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4"/>
  <sheetViews>
    <sheetView topLeftCell="A3" workbookViewId="0">
      <selection activeCell="A13" sqref="A13"/>
    </sheetView>
  </sheetViews>
  <sheetFormatPr defaultColWidth="9" defaultRowHeight="15"/>
  <cols>
    <col min="1" max="1" width="73.8712121212121" style="129" customWidth="1"/>
    <col min="2" max="16384" width="9" style="129"/>
  </cols>
  <sheetData>
    <row r="1" ht="32" customHeight="1" spans="1:1">
      <c r="A1" s="130" t="s">
        <v>0</v>
      </c>
    </row>
    <row r="2" ht="43.2" spans="1:1">
      <c r="A2" s="131" t="s">
        <v>1</v>
      </c>
    </row>
    <row r="3" ht="28.8" spans="1:1">
      <c r="A3" s="131" t="s">
        <v>2</v>
      </c>
    </row>
    <row r="4" ht="57.6" spans="1:1">
      <c r="A4" s="131" t="s">
        <v>3</v>
      </c>
    </row>
    <row r="5" ht="28.8" spans="1:1">
      <c r="A5" s="131" t="s">
        <v>4</v>
      </c>
    </row>
    <row r="6" ht="28.8" spans="1:1">
      <c r="A6" s="131" t="s">
        <v>5</v>
      </c>
    </row>
    <row r="7" ht="28.8" spans="1:1">
      <c r="A7" s="131" t="s">
        <v>6</v>
      </c>
    </row>
    <row r="8" ht="29" customHeight="1" spans="1:1">
      <c r="A8" s="130" t="s">
        <v>7</v>
      </c>
    </row>
    <row r="9" ht="28.8" spans="1:1">
      <c r="A9" s="131" t="s">
        <v>8</v>
      </c>
    </row>
    <row r="10" ht="57.6" spans="1:1">
      <c r="A10" s="131" t="s">
        <v>9</v>
      </c>
    </row>
    <row r="11" ht="43.2" spans="1:1">
      <c r="A11" s="131" t="s">
        <v>10</v>
      </c>
    </row>
    <row r="12" ht="28.8" spans="1:1">
      <c r="A12" s="131" t="s">
        <v>11</v>
      </c>
    </row>
    <row r="13" ht="28.8" spans="1:1">
      <c r="A13" s="131" t="s">
        <v>12</v>
      </c>
    </row>
    <row r="14" ht="43.2" spans="1:1">
      <c r="A14" s="131" t="s">
        <v>13</v>
      </c>
    </row>
    <row r="15" ht="28.8" spans="1:1">
      <c r="A15" s="131" t="s">
        <v>14</v>
      </c>
    </row>
    <row r="16" spans="1:1">
      <c r="A16" s="131" t="s">
        <v>15</v>
      </c>
    </row>
    <row r="17" ht="28.8" spans="1:1">
      <c r="A17" s="131" t="s">
        <v>16</v>
      </c>
    </row>
    <row r="18" ht="27" customHeight="1" spans="1:1">
      <c r="A18" s="130" t="s">
        <v>17</v>
      </c>
    </row>
    <row r="19" spans="1:1">
      <c r="A19" s="131" t="s">
        <v>18</v>
      </c>
    </row>
    <row r="20" ht="25" customHeight="1" spans="1:1">
      <c r="A20" s="130" t="s">
        <v>19</v>
      </c>
    </row>
    <row r="21" ht="43.2" spans="1:1">
      <c r="A21" s="131" t="s">
        <v>20</v>
      </c>
    </row>
    <row r="22" spans="1:1">
      <c r="A22" s="131"/>
    </row>
    <row r="23" ht="20.4" spans="1:1">
      <c r="A23" s="132"/>
    </row>
    <row r="24" spans="1:1">
      <c r="A24" s="133"/>
    </row>
    <row r="25" spans="1:1">
      <c r="A25" s="133"/>
    </row>
    <row r="26" spans="1:1">
      <c r="A26" s="133"/>
    </row>
    <row r="27" spans="1:1">
      <c r="A27" s="133"/>
    </row>
    <row r="28" spans="1:1">
      <c r="A28" s="133"/>
    </row>
    <row r="29" spans="1:1">
      <c r="A29" s="133"/>
    </row>
    <row r="30" spans="1:1">
      <c r="A30" s="133"/>
    </row>
    <row r="31" spans="1:1">
      <c r="A31" s="133"/>
    </row>
    <row r="32" spans="1:1">
      <c r="A32" s="133"/>
    </row>
    <row r="33" spans="1:1">
      <c r="A33" s="133"/>
    </row>
    <row r="34" spans="1:1">
      <c r="A34" s="133"/>
    </row>
  </sheetData>
  <sheetProtection password="E84F" sheet="1" formatCells="0" formatColumns="0" insertRows="0" insertColumns="0" pivotTables="0" objects="1"/>
  <printOptions horizontalCentered="1"/>
  <pageMargins left="0.708333333333333" right="0.708333333333333" top="0.747916666666667" bottom="0.747916666666667" header="0.314583333333333" footer="0.314583333333333"/>
  <pageSetup paperSize="9" orientation="portrait" horizontalDpi="600"/>
  <headerFooter>
    <oddFooter>&amp;C响应人：(盖单位公章）         法定代表人或其委托代理人：(签字）</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showZeros="0" tabSelected="1" workbookViewId="0">
      <selection activeCell="I9" sqref="I9"/>
    </sheetView>
  </sheetViews>
  <sheetFormatPr defaultColWidth="8.18181818181818" defaultRowHeight="15.6"/>
  <cols>
    <col min="1" max="1" width="6.18181818181818" style="112" customWidth="1"/>
    <col min="2" max="2" width="7.45454545454545" style="112" customWidth="1"/>
    <col min="3" max="3" width="12.9090909090909" style="112" customWidth="1"/>
    <col min="4" max="5" width="16.0909090909091" style="112" customWidth="1"/>
    <col min="6" max="6" width="10.3409090909091" style="112" customWidth="1"/>
    <col min="7" max="7" width="9.43181818181818" style="112" customWidth="1"/>
    <col min="8" max="8" width="8.52272727272727" style="112" hidden="1" customWidth="1"/>
    <col min="9" max="9" width="9.54545454545454" style="112" customWidth="1"/>
    <col min="10" max="16384" width="8.18181818181818" style="112"/>
  </cols>
  <sheetData>
    <row r="1" s="110" customFormat="1" ht="18" customHeight="1"/>
    <row r="2" ht="45" customHeight="1" spans="1:6">
      <c r="A2" s="113" t="s">
        <v>21</v>
      </c>
      <c r="B2" s="113"/>
      <c r="C2" s="113"/>
      <c r="D2" s="113"/>
      <c r="E2" s="113"/>
      <c r="F2" s="113"/>
    </row>
    <row r="3" ht="24.95" customHeight="1" spans="1:5">
      <c r="A3" s="110" t="s">
        <v>22</v>
      </c>
      <c r="B3" s="110" t="s">
        <v>23</v>
      </c>
      <c r="C3" s="110"/>
      <c r="D3" s="110"/>
      <c r="E3" s="110"/>
    </row>
    <row r="4" ht="40" customHeight="1" spans="1:6">
      <c r="A4" s="114" t="s">
        <v>24</v>
      </c>
      <c r="B4" s="115" t="s">
        <v>25</v>
      </c>
      <c r="C4" s="115" t="s">
        <v>26</v>
      </c>
      <c r="D4" s="115" t="s">
        <v>27</v>
      </c>
      <c r="E4" s="115" t="s">
        <v>28</v>
      </c>
      <c r="F4" s="116" t="s">
        <v>29</v>
      </c>
    </row>
    <row r="5" ht="40" customHeight="1" spans="1:6">
      <c r="A5" s="117">
        <v>1</v>
      </c>
      <c r="B5" s="118">
        <v>100</v>
      </c>
      <c r="C5" s="118" t="s">
        <v>30</v>
      </c>
      <c r="D5" s="118">
        <f>第100章!J8</f>
        <v>62447</v>
      </c>
      <c r="E5" s="118">
        <f>第100章!L8</f>
        <v>62447</v>
      </c>
      <c r="F5" s="119"/>
    </row>
    <row r="6" ht="40" customHeight="1" spans="1:6">
      <c r="A6" s="117">
        <v>2</v>
      </c>
      <c r="B6" s="118">
        <v>700</v>
      </c>
      <c r="C6" s="118" t="s">
        <v>31</v>
      </c>
      <c r="D6" s="118">
        <f>第700章!J52</f>
        <v>2316495</v>
      </c>
      <c r="E6" s="118">
        <f>第700章!L52</f>
        <v>0</v>
      </c>
      <c r="F6" s="119"/>
    </row>
    <row r="7" ht="40" customHeight="1" spans="1:6">
      <c r="A7" s="117">
        <v>3</v>
      </c>
      <c r="B7" s="118" t="s">
        <v>32</v>
      </c>
      <c r="C7" s="118"/>
      <c r="D7" s="118">
        <f>SUM(D5:D6)</f>
        <v>2378942</v>
      </c>
      <c r="E7" s="118">
        <f>SUM(E5:E6)</f>
        <v>62447</v>
      </c>
      <c r="F7" s="120"/>
    </row>
    <row r="8" ht="40" customHeight="1" spans="1:10">
      <c r="A8" s="117">
        <v>4</v>
      </c>
      <c r="B8" s="118" t="s">
        <v>33</v>
      </c>
      <c r="C8" s="118"/>
      <c r="D8" s="118">
        <f>ROUND(D7*0.05,0)</f>
        <v>118947</v>
      </c>
      <c r="E8" s="118">
        <v>118947</v>
      </c>
      <c r="F8" s="120" t="s">
        <v>34</v>
      </c>
      <c r="H8" s="112">
        <f>D10/D9</f>
        <v>0</v>
      </c>
      <c r="I8" s="128"/>
      <c r="J8" s="128"/>
    </row>
    <row r="9" ht="40" customHeight="1" spans="1:6">
      <c r="A9" s="117">
        <v>5</v>
      </c>
      <c r="B9" s="118" t="s">
        <v>35</v>
      </c>
      <c r="C9" s="118"/>
      <c r="D9" s="118">
        <f>D7+D8</f>
        <v>2497889</v>
      </c>
      <c r="E9" s="118">
        <f>E7+E8</f>
        <v>181394</v>
      </c>
      <c r="F9" s="119"/>
    </row>
    <row r="10" s="111" customFormat="1" ht="40" customHeight="1" spans="1:6">
      <c r="A10" s="121">
        <v>6</v>
      </c>
      <c r="B10" s="122" t="s">
        <v>36</v>
      </c>
      <c r="C10" s="123"/>
      <c r="D10" s="124"/>
      <c r="E10" s="125"/>
      <c r="F10" s="126"/>
    </row>
    <row r="11" ht="48" customHeight="1" spans="1:6">
      <c r="A11" s="127"/>
      <c r="B11" s="127"/>
      <c r="C11" s="127"/>
      <c r="D11" s="127"/>
      <c r="E11" s="127"/>
      <c r="F11" s="127"/>
    </row>
  </sheetData>
  <sheetProtection password="E84F" sheet="1" objects="1"/>
  <protectedRanges>
    <protectedRange sqref="D10" name="区域1"/>
  </protectedRanges>
  <mergeCells count="7">
    <mergeCell ref="A2:F2"/>
    <mergeCell ref="B7:C7"/>
    <mergeCell ref="B8:C8"/>
    <mergeCell ref="B9:C9"/>
    <mergeCell ref="B10:C10"/>
    <mergeCell ref="D10:E10"/>
    <mergeCell ref="A11:F11"/>
  </mergeCells>
  <printOptions horizontalCentered="1"/>
  <pageMargins left="0.751388888888889" right="0.751388888888889" top="1" bottom="0.393055555555556" header="0.511805555555556" footer="0.786805555555556"/>
  <pageSetup paperSize="9" orientation="portrait" horizontalDpi="600"/>
  <headerFooter alignWithMargins="0" scaleWithDoc="0">
    <oddFooter>&amp;C响应人：(盖单位公章）         法定代表人或其委托代理人：(签字）</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
  <sheetViews>
    <sheetView workbookViewId="0">
      <selection activeCell="J18" sqref="J18"/>
    </sheetView>
  </sheetViews>
  <sheetFormatPr defaultColWidth="9" defaultRowHeight="15.6" outlineLevelRow="7"/>
  <cols>
    <col min="1" max="1" width="6.54545454545455" style="7" customWidth="1"/>
    <col min="2" max="2" width="6.45454545454545" style="7" hidden="1" customWidth="1"/>
    <col min="3" max="3" width="12.5454545454545" style="8" customWidth="1"/>
    <col min="4" max="4" width="9" style="7" customWidth="1"/>
    <col min="5" max="5" width="17.6363636363636" style="8" customWidth="1"/>
    <col min="6" max="6" width="5.72727272727273" style="7" customWidth="1"/>
    <col min="7" max="7" width="5.90909090909091" style="9" customWidth="1"/>
    <col min="8" max="8" width="5.90909090909091" style="9" hidden="1" customWidth="1"/>
    <col min="9" max="9" width="9.90909090909091" style="9" customWidth="1"/>
    <col min="10" max="12" width="9.90909090909091" style="12" customWidth="1"/>
    <col min="13" max="13" width="12.4545454545455" style="13" customWidth="1"/>
    <col min="14" max="14" width="8.18181818181818" style="14" hidden="1" customWidth="1"/>
    <col min="15" max="15" width="8.18181818181818" style="13" hidden="1" customWidth="1"/>
    <col min="16" max="16" width="23.0909090909091" style="15" hidden="1" customWidth="1"/>
    <col min="17" max="17" width="12.5454545454545" style="15" hidden="1" customWidth="1"/>
    <col min="18" max="16384" width="9" style="15"/>
  </cols>
  <sheetData>
    <row r="1" s="1" customFormat="1" ht="18" customHeight="1" spans="1:15">
      <c r="A1" s="16"/>
      <c r="B1" s="17"/>
      <c r="C1" s="17"/>
      <c r="D1" s="17"/>
      <c r="E1" s="17"/>
      <c r="F1" s="17"/>
      <c r="J1" s="11"/>
      <c r="K1" s="11"/>
      <c r="L1" s="11"/>
      <c r="M1" s="51"/>
      <c r="N1" s="52"/>
      <c r="O1" s="51"/>
    </row>
    <row r="2" ht="15" customHeight="1" spans="1:15">
      <c r="A2" s="18" t="s">
        <v>37</v>
      </c>
      <c r="B2" s="18"/>
      <c r="C2" s="19"/>
      <c r="D2" s="19"/>
      <c r="E2" s="19"/>
      <c r="F2" s="19"/>
      <c r="G2" s="19"/>
      <c r="H2" s="19"/>
      <c r="I2" s="91"/>
      <c r="J2" s="54"/>
      <c r="K2" s="54"/>
      <c r="L2" s="54"/>
      <c r="M2" s="19"/>
      <c r="N2" s="19"/>
      <c r="O2" s="55"/>
    </row>
    <row r="3" s="2" customFormat="1" ht="13" customHeight="1" spans="1:15">
      <c r="A3" s="20" t="s">
        <v>38</v>
      </c>
      <c r="B3" s="21"/>
      <c r="C3" s="22"/>
      <c r="D3" s="23"/>
      <c r="E3" s="24"/>
      <c r="F3" s="25"/>
      <c r="G3" s="26"/>
      <c r="H3" s="26"/>
      <c r="I3" s="26"/>
      <c r="J3" s="58"/>
      <c r="K3" s="58"/>
      <c r="L3" s="58"/>
      <c r="M3" s="25"/>
      <c r="N3" s="25" t="s">
        <v>39</v>
      </c>
      <c r="O3" s="59"/>
    </row>
    <row r="4" s="3" customFormat="1" ht="30" customHeight="1" spans="1:15">
      <c r="A4" s="27" t="s">
        <v>40</v>
      </c>
      <c r="B4" s="28" t="s">
        <v>41</v>
      </c>
      <c r="C4" s="27" t="s">
        <v>42</v>
      </c>
      <c r="D4" s="27" t="s">
        <v>43</v>
      </c>
      <c r="E4" s="27" t="s">
        <v>44</v>
      </c>
      <c r="F4" s="27" t="s">
        <v>45</v>
      </c>
      <c r="G4" s="29" t="s">
        <v>46</v>
      </c>
      <c r="H4" s="30"/>
      <c r="I4" s="62" t="s">
        <v>47</v>
      </c>
      <c r="J4" s="61"/>
      <c r="K4" s="62" t="s">
        <v>48</v>
      </c>
      <c r="L4" s="61"/>
      <c r="M4" s="63" t="s">
        <v>29</v>
      </c>
      <c r="N4" s="64"/>
      <c r="O4" s="65"/>
    </row>
    <row r="5" s="3" customFormat="1" ht="30" customHeight="1" spans="1:15">
      <c r="A5" s="31"/>
      <c r="B5" s="28"/>
      <c r="C5" s="31"/>
      <c r="D5" s="31"/>
      <c r="E5" s="31"/>
      <c r="F5" s="31"/>
      <c r="G5" s="32"/>
      <c r="H5" s="30"/>
      <c r="I5" s="30" t="s">
        <v>49</v>
      </c>
      <c r="J5" s="30" t="s">
        <v>50</v>
      </c>
      <c r="K5" s="30" t="s">
        <v>49</v>
      </c>
      <c r="L5" s="30" t="s">
        <v>50</v>
      </c>
      <c r="M5" s="67"/>
      <c r="N5" s="64"/>
      <c r="O5" s="65"/>
    </row>
    <row r="6" s="3" customFormat="1" ht="30" customHeight="1" spans="1:15">
      <c r="A6" s="87" t="s">
        <v>51</v>
      </c>
      <c r="B6" s="87"/>
      <c r="C6" s="88"/>
      <c r="D6" s="28"/>
      <c r="E6" s="88"/>
      <c r="F6" s="28"/>
      <c r="G6" s="28"/>
      <c r="H6" s="28"/>
      <c r="I6" s="92"/>
      <c r="J6" s="93"/>
      <c r="K6" s="93"/>
      <c r="L6" s="93"/>
      <c r="M6" s="28"/>
      <c r="N6" s="94"/>
      <c r="O6" s="95"/>
    </row>
    <row r="7" s="85" customFormat="1" ht="30" customHeight="1" spans="1:15">
      <c r="A7" s="87" t="s">
        <v>52</v>
      </c>
      <c r="B7" s="87"/>
      <c r="C7" s="89" t="s">
        <v>53</v>
      </c>
      <c r="D7" s="87" t="s">
        <v>54</v>
      </c>
      <c r="E7" s="89" t="s">
        <v>55</v>
      </c>
      <c r="F7" s="87" t="s">
        <v>56</v>
      </c>
      <c r="G7" s="90" t="s">
        <v>57</v>
      </c>
      <c r="H7" s="90"/>
      <c r="I7" s="96">
        <v>62447</v>
      </c>
      <c r="J7" s="97">
        <f>ROUND(G7*I7,0)</f>
        <v>62447</v>
      </c>
      <c r="K7" s="98">
        <f>I7</f>
        <v>62447</v>
      </c>
      <c r="L7" s="99">
        <f>ROUND(G7*K7,0)</f>
        <v>62447</v>
      </c>
      <c r="M7" s="100" t="s">
        <v>58</v>
      </c>
      <c r="N7" s="101"/>
      <c r="O7" s="102"/>
    </row>
    <row r="8" s="86" customFormat="1" ht="30" customHeight="1" spans="1:15">
      <c r="A8" s="49"/>
      <c r="B8" s="49"/>
      <c r="C8" s="35" t="s">
        <v>59</v>
      </c>
      <c r="D8" s="49"/>
      <c r="E8" s="49"/>
      <c r="F8" s="49"/>
      <c r="G8" s="49"/>
      <c r="H8" s="49"/>
      <c r="I8" s="103"/>
      <c r="J8" s="104">
        <f>SUM(J7:J7)</f>
        <v>62447</v>
      </c>
      <c r="K8" s="105"/>
      <c r="L8" s="106">
        <f>SUM(L7:L7)</f>
        <v>62447</v>
      </c>
      <c r="M8" s="107"/>
      <c r="N8" s="108"/>
      <c r="O8" s="109"/>
    </row>
  </sheetData>
  <sheetProtection password="E84F" sheet="1" selectLockedCells="1" objects="1"/>
  <sortState ref="A8:Q59">
    <sortCondition ref="C8:C59"/>
  </sortState>
  <mergeCells count="12">
    <mergeCell ref="A2:M2"/>
    <mergeCell ref="A3:C3"/>
    <mergeCell ref="I4:J4"/>
    <mergeCell ref="K4:L4"/>
    <mergeCell ref="A6:M6"/>
    <mergeCell ref="A4:A5"/>
    <mergeCell ref="C4:C5"/>
    <mergeCell ref="D4:D5"/>
    <mergeCell ref="E4:E5"/>
    <mergeCell ref="F4:F5"/>
    <mergeCell ref="G4:G5"/>
    <mergeCell ref="M4:M5"/>
  </mergeCells>
  <printOptions horizontalCentered="1"/>
  <pageMargins left="0.196527777777778" right="0.0784722222222222" top="0.275" bottom="0.354166666666667" header="0.196527777777778" footer="0.354166666666667"/>
  <pageSetup paperSize="9" orientation="landscape" horizontalDpi="600"/>
  <headerFooter>
    <oddFooter>&amp;C响应人：(盖单位公章）         法定代表人或其委托代理人：(签字）</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2"/>
  <sheetViews>
    <sheetView showZeros="0" topLeftCell="A43" workbookViewId="0">
      <selection activeCell="L29" sqref="L29"/>
    </sheetView>
  </sheetViews>
  <sheetFormatPr defaultColWidth="9" defaultRowHeight="15.6"/>
  <cols>
    <col min="1" max="1" width="6.54545454545455" style="7" customWidth="1"/>
    <col min="2" max="2" width="6.45454545454545" style="7" hidden="1" customWidth="1"/>
    <col min="3" max="3" width="17.3636363636364" style="8" customWidth="1"/>
    <col min="4" max="4" width="12.5454545454545" style="7" customWidth="1"/>
    <col min="5" max="5" width="27.5454545454545" style="8" customWidth="1"/>
    <col min="6" max="6" width="6.36363636363636" style="7" customWidth="1"/>
    <col min="7" max="7" width="6.36363636363636" style="9" customWidth="1"/>
    <col min="8" max="8" width="5.90909090909091" style="9" hidden="1" customWidth="1"/>
    <col min="9" max="9" width="8.63636363636364" style="10" customWidth="1"/>
    <col min="10" max="10" width="8.54545454545454" style="11" customWidth="1"/>
    <col min="11" max="11" width="9.18181818181818" style="12" customWidth="1"/>
    <col min="12" max="12" width="9.18181818181818" style="11" customWidth="1"/>
    <col min="13" max="13" width="8.45454545454546" style="13" customWidth="1"/>
    <col min="14" max="14" width="8.18181818181818" style="14" hidden="1" customWidth="1"/>
    <col min="15" max="15" width="8.18181818181818" style="13" hidden="1" customWidth="1"/>
    <col min="16" max="16" width="23.0909090909091" style="15" hidden="1" customWidth="1"/>
    <col min="17" max="17" width="12.5454545454545" style="15" hidden="1" customWidth="1"/>
    <col min="18" max="16384" width="9" style="15"/>
  </cols>
  <sheetData>
    <row r="1" s="1" customFormat="1" ht="18" customHeight="1" spans="1:15">
      <c r="A1" s="16"/>
      <c r="B1" s="17"/>
      <c r="C1" s="17"/>
      <c r="D1" s="17"/>
      <c r="E1" s="17"/>
      <c r="F1" s="17"/>
      <c r="I1" s="50"/>
      <c r="J1" s="11"/>
      <c r="K1" s="11"/>
      <c r="L1" s="11"/>
      <c r="M1" s="51"/>
      <c r="N1" s="52"/>
      <c r="O1" s="51"/>
    </row>
    <row r="2" ht="15" customHeight="1" spans="1:15">
      <c r="A2" s="18" t="s">
        <v>37</v>
      </c>
      <c r="B2" s="18"/>
      <c r="C2" s="19"/>
      <c r="D2" s="19"/>
      <c r="E2" s="19"/>
      <c r="F2" s="19"/>
      <c r="G2" s="19"/>
      <c r="H2" s="19"/>
      <c r="I2" s="53"/>
      <c r="J2" s="54"/>
      <c r="K2" s="54"/>
      <c r="L2" s="54"/>
      <c r="M2" s="19"/>
      <c r="N2" s="19"/>
      <c r="O2" s="55"/>
    </row>
    <row r="3" s="2" customFormat="1" ht="13" customHeight="1" spans="1:15">
      <c r="A3" s="20" t="s">
        <v>38</v>
      </c>
      <c r="B3" s="21"/>
      <c r="C3" s="22"/>
      <c r="D3" s="23"/>
      <c r="E3" s="24"/>
      <c r="F3" s="25"/>
      <c r="G3" s="26"/>
      <c r="H3" s="26"/>
      <c r="I3" s="56"/>
      <c r="J3" s="57"/>
      <c r="K3" s="58"/>
      <c r="L3" s="57"/>
      <c r="M3" s="25"/>
      <c r="N3" s="25" t="s">
        <v>39</v>
      </c>
      <c r="O3" s="59"/>
    </row>
    <row r="4" s="3" customFormat="1" ht="18" customHeight="1" spans="1:15">
      <c r="A4" s="27" t="s">
        <v>40</v>
      </c>
      <c r="B4" s="28" t="s">
        <v>41</v>
      </c>
      <c r="C4" s="27" t="s">
        <v>42</v>
      </c>
      <c r="D4" s="27" t="s">
        <v>43</v>
      </c>
      <c r="E4" s="27" t="s">
        <v>44</v>
      </c>
      <c r="F4" s="27" t="s">
        <v>45</v>
      </c>
      <c r="G4" s="29" t="s">
        <v>60</v>
      </c>
      <c r="H4" s="30"/>
      <c r="I4" s="60" t="s">
        <v>47</v>
      </c>
      <c r="J4" s="61"/>
      <c r="K4" s="62" t="s">
        <v>48</v>
      </c>
      <c r="L4" s="61"/>
      <c r="M4" s="63" t="s">
        <v>29</v>
      </c>
      <c r="N4" s="64"/>
      <c r="O4" s="65"/>
    </row>
    <row r="5" s="3" customFormat="1" ht="18" customHeight="1" spans="1:15">
      <c r="A5" s="31"/>
      <c r="B5" s="28"/>
      <c r="C5" s="31"/>
      <c r="D5" s="31"/>
      <c r="E5" s="31"/>
      <c r="F5" s="31"/>
      <c r="G5" s="32"/>
      <c r="H5" s="30"/>
      <c r="I5" s="66" t="s">
        <v>49</v>
      </c>
      <c r="J5" s="30" t="s">
        <v>50</v>
      </c>
      <c r="K5" s="30" t="s">
        <v>61</v>
      </c>
      <c r="L5" s="30" t="s">
        <v>62</v>
      </c>
      <c r="M5" s="67"/>
      <c r="N5" s="64"/>
      <c r="O5" s="65"/>
    </row>
    <row r="6" s="4" customFormat="1" ht="24" customHeight="1" spans="1:17">
      <c r="A6" s="33" t="s">
        <v>63</v>
      </c>
      <c r="B6" s="33"/>
      <c r="C6" s="34"/>
      <c r="D6" s="35"/>
      <c r="E6" s="34"/>
      <c r="F6" s="35"/>
      <c r="G6" s="35"/>
      <c r="H6" s="35"/>
      <c r="I6" s="68"/>
      <c r="J6" s="69"/>
      <c r="K6" s="70"/>
      <c r="L6" s="69"/>
      <c r="M6" s="35"/>
      <c r="N6" s="71"/>
      <c r="O6" s="72"/>
      <c r="P6" s="73"/>
      <c r="Q6" s="73"/>
    </row>
    <row r="7" s="5" customFormat="1" ht="40" customHeight="1" spans="1:17">
      <c r="A7" s="36" t="s">
        <v>64</v>
      </c>
      <c r="B7" s="37" t="s">
        <v>65</v>
      </c>
      <c r="C7" s="38" t="s">
        <v>66</v>
      </c>
      <c r="D7" s="39" t="s">
        <v>67</v>
      </c>
      <c r="E7" s="39" t="s">
        <v>68</v>
      </c>
      <c r="F7" s="39" t="s">
        <v>69</v>
      </c>
      <c r="G7" s="39">
        <v>3715</v>
      </c>
      <c r="H7" s="40">
        <v>70</v>
      </c>
      <c r="I7" s="74">
        <v>65.67</v>
      </c>
      <c r="J7" s="75">
        <f t="shared" ref="J6:J51" si="0">ROUND(G7*I7,0)</f>
        <v>243964</v>
      </c>
      <c r="K7" s="74">
        <f>ROUND(I7*汇总表!$H$8,2)</f>
        <v>0</v>
      </c>
      <c r="L7" s="75">
        <f>ROUND(G7*K7,0)</f>
        <v>0</v>
      </c>
      <c r="M7" s="39" t="s">
        <v>70</v>
      </c>
      <c r="N7" s="76">
        <v>70</v>
      </c>
      <c r="O7" s="77"/>
      <c r="P7" s="73" t="s">
        <v>71</v>
      </c>
      <c r="Q7" s="73">
        <f>2511349+37670</f>
        <v>2549019</v>
      </c>
    </row>
    <row r="8" s="4" customFormat="1" ht="24" customHeight="1" spans="1:17">
      <c r="A8" s="36" t="s">
        <v>72</v>
      </c>
      <c r="B8" s="41" t="s">
        <v>73</v>
      </c>
      <c r="C8" s="42" t="s">
        <v>74</v>
      </c>
      <c r="D8" s="43" t="s">
        <v>75</v>
      </c>
      <c r="E8" s="39" t="s">
        <v>76</v>
      </c>
      <c r="F8" s="43" t="s">
        <v>77</v>
      </c>
      <c r="G8" s="39">
        <v>14</v>
      </c>
      <c r="H8" s="44">
        <v>4</v>
      </c>
      <c r="I8" s="74">
        <v>3.78</v>
      </c>
      <c r="J8" s="69">
        <f t="shared" si="0"/>
        <v>53</v>
      </c>
      <c r="K8" s="74">
        <f>ROUND(I8*汇总表!$H$8,2)</f>
        <v>0</v>
      </c>
      <c r="L8" s="75">
        <f t="shared" ref="L8:L52" si="1">ROUND(G8*K8,0)</f>
        <v>0</v>
      </c>
      <c r="M8" s="39"/>
      <c r="N8" s="78">
        <v>4</v>
      </c>
      <c r="O8" s="72"/>
      <c r="P8" s="73" t="s">
        <v>78</v>
      </c>
      <c r="Q8" s="73" t="e">
        <f>#REF!</f>
        <v>#REF!</v>
      </c>
    </row>
    <row r="9" s="5" customFormat="1" ht="24" customHeight="1" spans="1:17">
      <c r="A9" s="36" t="s">
        <v>79</v>
      </c>
      <c r="B9" s="37" t="s">
        <v>73</v>
      </c>
      <c r="C9" s="38" t="s">
        <v>80</v>
      </c>
      <c r="D9" s="39" t="s">
        <v>75</v>
      </c>
      <c r="E9" s="39" t="s">
        <v>76</v>
      </c>
      <c r="F9" s="39" t="s">
        <v>77</v>
      </c>
      <c r="G9" s="45">
        <v>152</v>
      </c>
      <c r="H9" s="40">
        <v>350</v>
      </c>
      <c r="I9" s="74">
        <v>322.25</v>
      </c>
      <c r="J9" s="75">
        <f t="shared" si="0"/>
        <v>48982</v>
      </c>
      <c r="K9" s="74">
        <f>ROUND(I9*汇总表!$H$8,2)</f>
        <v>0</v>
      </c>
      <c r="L9" s="75">
        <f t="shared" si="1"/>
        <v>0</v>
      </c>
      <c r="M9" s="39" t="s">
        <v>81</v>
      </c>
      <c r="N9" s="76">
        <v>350</v>
      </c>
      <c r="O9" s="77"/>
      <c r="P9" s="73" t="s">
        <v>82</v>
      </c>
      <c r="Q9" s="73" t="e">
        <f>(Q7-Q8)/Q7</f>
        <v>#REF!</v>
      </c>
    </row>
    <row r="10" s="5" customFormat="1" ht="24" customHeight="1" spans="1:17">
      <c r="A10" s="36" t="s">
        <v>83</v>
      </c>
      <c r="B10" s="37" t="s">
        <v>84</v>
      </c>
      <c r="C10" s="38" t="s">
        <v>85</v>
      </c>
      <c r="D10" s="39" t="s">
        <v>75</v>
      </c>
      <c r="E10" s="39" t="s">
        <v>76</v>
      </c>
      <c r="F10" s="39" t="s">
        <v>77</v>
      </c>
      <c r="G10" s="39">
        <v>15</v>
      </c>
      <c r="H10" s="40">
        <v>350</v>
      </c>
      <c r="I10" s="74">
        <v>322</v>
      </c>
      <c r="J10" s="75">
        <f t="shared" si="0"/>
        <v>4830</v>
      </c>
      <c r="K10" s="74">
        <f>ROUND(I10*汇总表!$H$8,2)</f>
        <v>0</v>
      </c>
      <c r="L10" s="75">
        <f t="shared" si="1"/>
        <v>0</v>
      </c>
      <c r="M10" s="39"/>
      <c r="N10" s="76">
        <v>350</v>
      </c>
      <c r="O10" s="77"/>
      <c r="P10" s="73"/>
      <c r="Q10" s="73"/>
    </row>
    <row r="11" s="5" customFormat="1" ht="24" customHeight="1" spans="1:17">
      <c r="A11" s="36" t="s">
        <v>86</v>
      </c>
      <c r="B11" s="37" t="s">
        <v>73</v>
      </c>
      <c r="C11" s="38" t="s">
        <v>87</v>
      </c>
      <c r="D11" s="39" t="s">
        <v>75</v>
      </c>
      <c r="E11" s="39" t="s">
        <v>76</v>
      </c>
      <c r="F11" s="39" t="s">
        <v>77</v>
      </c>
      <c r="G11" s="39">
        <v>980</v>
      </c>
      <c r="H11" s="40">
        <v>4</v>
      </c>
      <c r="I11" s="74">
        <v>3.68</v>
      </c>
      <c r="J11" s="75">
        <f t="shared" si="0"/>
        <v>3606</v>
      </c>
      <c r="K11" s="74">
        <f>ROUND(I11*汇总表!$H$8,2)</f>
        <v>0</v>
      </c>
      <c r="L11" s="75">
        <f t="shared" si="1"/>
        <v>0</v>
      </c>
      <c r="M11" s="39"/>
      <c r="N11" s="76">
        <v>4</v>
      </c>
      <c r="O11" s="77"/>
      <c r="P11" s="79"/>
      <c r="Q11" s="79"/>
    </row>
    <row r="12" s="5" customFormat="1" ht="24" customHeight="1" spans="1:17">
      <c r="A12" s="36" t="s">
        <v>88</v>
      </c>
      <c r="B12" s="37" t="s">
        <v>73</v>
      </c>
      <c r="C12" s="38" t="s">
        <v>89</v>
      </c>
      <c r="D12" s="39" t="s">
        <v>75</v>
      </c>
      <c r="E12" s="39" t="s">
        <v>76</v>
      </c>
      <c r="F12" s="39" t="s">
        <v>77</v>
      </c>
      <c r="G12" s="39">
        <v>33</v>
      </c>
      <c r="H12" s="40">
        <v>260</v>
      </c>
      <c r="I12" s="74">
        <v>239.2</v>
      </c>
      <c r="J12" s="75">
        <f t="shared" si="0"/>
        <v>7894</v>
      </c>
      <c r="K12" s="74">
        <f>ROUND(I12*汇总表!$H$8,2)</f>
        <v>0</v>
      </c>
      <c r="L12" s="75">
        <f t="shared" si="1"/>
        <v>0</v>
      </c>
      <c r="M12" s="39" t="s">
        <v>81</v>
      </c>
      <c r="N12" s="76">
        <v>260</v>
      </c>
      <c r="O12" s="77"/>
      <c r="P12" s="73"/>
      <c r="Q12" s="73"/>
    </row>
    <row r="13" s="5" customFormat="1" ht="24" customHeight="1" spans="1:17">
      <c r="A13" s="36" t="s">
        <v>90</v>
      </c>
      <c r="B13" s="37" t="s">
        <v>65</v>
      </c>
      <c r="C13" s="38" t="s">
        <v>91</v>
      </c>
      <c r="D13" s="39" t="s">
        <v>75</v>
      </c>
      <c r="E13" s="39" t="s">
        <v>76</v>
      </c>
      <c r="F13" s="39" t="s">
        <v>77</v>
      </c>
      <c r="G13" s="39">
        <v>41290</v>
      </c>
      <c r="H13" s="40">
        <v>3.5</v>
      </c>
      <c r="I13" s="74">
        <v>3.22</v>
      </c>
      <c r="J13" s="75">
        <f t="shared" si="0"/>
        <v>132954</v>
      </c>
      <c r="K13" s="74">
        <f>ROUND(I13*汇总表!$H$8,2)</f>
        <v>0</v>
      </c>
      <c r="L13" s="75">
        <f t="shared" si="1"/>
        <v>0</v>
      </c>
      <c r="M13" s="39" t="s">
        <v>92</v>
      </c>
      <c r="N13" s="76">
        <v>3.5</v>
      </c>
      <c r="O13" s="77"/>
      <c r="P13" s="73"/>
      <c r="Q13" s="73"/>
    </row>
    <row r="14" s="5" customFormat="1" ht="24" customHeight="1" spans="1:17">
      <c r="A14" s="36" t="s">
        <v>93</v>
      </c>
      <c r="B14" s="37" t="s">
        <v>65</v>
      </c>
      <c r="C14" s="38" t="s">
        <v>94</v>
      </c>
      <c r="D14" s="39" t="s">
        <v>75</v>
      </c>
      <c r="E14" s="39" t="s">
        <v>76</v>
      </c>
      <c r="F14" s="39" t="s">
        <v>77</v>
      </c>
      <c r="G14" s="39">
        <v>4500</v>
      </c>
      <c r="H14" s="40">
        <v>50</v>
      </c>
      <c r="I14" s="74">
        <v>46</v>
      </c>
      <c r="J14" s="75">
        <f t="shared" si="0"/>
        <v>207000</v>
      </c>
      <c r="K14" s="74">
        <f>ROUND(I14*汇总表!$H$8,2)</f>
        <v>0</v>
      </c>
      <c r="L14" s="75">
        <f t="shared" si="1"/>
        <v>0</v>
      </c>
      <c r="M14" s="39" t="s">
        <v>92</v>
      </c>
      <c r="N14" s="76">
        <v>50</v>
      </c>
      <c r="O14" s="77"/>
      <c r="P14" s="73"/>
      <c r="Q14" s="73"/>
    </row>
    <row r="15" s="5" customFormat="1" ht="24" customHeight="1" spans="1:17">
      <c r="A15" s="36" t="s">
        <v>95</v>
      </c>
      <c r="B15" s="37" t="s">
        <v>84</v>
      </c>
      <c r="C15" s="38" t="s">
        <v>96</v>
      </c>
      <c r="D15" s="39" t="s">
        <v>75</v>
      </c>
      <c r="E15" s="39" t="s">
        <v>76</v>
      </c>
      <c r="F15" s="39" t="s">
        <v>77</v>
      </c>
      <c r="G15" s="39">
        <v>155</v>
      </c>
      <c r="H15" s="40">
        <v>220</v>
      </c>
      <c r="I15" s="74">
        <v>202.4</v>
      </c>
      <c r="J15" s="75">
        <f t="shared" si="0"/>
        <v>31372</v>
      </c>
      <c r="K15" s="74">
        <f>ROUND(I15*汇总表!$H$8,2)</f>
        <v>0</v>
      </c>
      <c r="L15" s="75">
        <f t="shared" si="1"/>
        <v>0</v>
      </c>
      <c r="M15" s="39"/>
      <c r="N15" s="76">
        <v>220</v>
      </c>
      <c r="O15" s="77"/>
      <c r="P15" s="73"/>
      <c r="Q15" s="73"/>
    </row>
    <row r="16" s="5" customFormat="1" ht="24" customHeight="1" spans="1:17">
      <c r="A16" s="36" t="s">
        <v>97</v>
      </c>
      <c r="B16" s="37" t="s">
        <v>98</v>
      </c>
      <c r="C16" s="38" t="s">
        <v>99</v>
      </c>
      <c r="D16" s="39" t="s">
        <v>75</v>
      </c>
      <c r="E16" s="39" t="s">
        <v>76</v>
      </c>
      <c r="F16" s="39" t="s">
        <v>77</v>
      </c>
      <c r="G16" s="46">
        <v>150</v>
      </c>
      <c r="H16" s="40">
        <v>260</v>
      </c>
      <c r="I16" s="74">
        <v>239.2</v>
      </c>
      <c r="J16" s="75">
        <f t="shared" si="0"/>
        <v>35880</v>
      </c>
      <c r="K16" s="74">
        <f>ROUND(I16*汇总表!$H$8,2)</f>
        <v>0</v>
      </c>
      <c r="L16" s="75">
        <f t="shared" si="1"/>
        <v>0</v>
      </c>
      <c r="M16" s="36" t="s">
        <v>81</v>
      </c>
      <c r="N16" s="76">
        <v>260</v>
      </c>
      <c r="O16" s="77"/>
      <c r="P16" s="73"/>
      <c r="Q16" s="73"/>
    </row>
    <row r="17" s="5" customFormat="1" ht="24" customHeight="1" spans="1:17">
      <c r="A17" s="36" t="s">
        <v>100</v>
      </c>
      <c r="B17" s="37" t="s">
        <v>73</v>
      </c>
      <c r="C17" s="38" t="s">
        <v>101</v>
      </c>
      <c r="D17" s="39" t="s">
        <v>75</v>
      </c>
      <c r="E17" s="39" t="s">
        <v>76</v>
      </c>
      <c r="F17" s="39" t="s">
        <v>77</v>
      </c>
      <c r="G17" s="39">
        <v>2</v>
      </c>
      <c r="H17" s="40">
        <v>350</v>
      </c>
      <c r="I17" s="74">
        <v>322</v>
      </c>
      <c r="J17" s="75">
        <f t="shared" si="0"/>
        <v>644</v>
      </c>
      <c r="K17" s="74">
        <f>ROUND(I17*汇总表!$H$8,2)</f>
        <v>0</v>
      </c>
      <c r="L17" s="75">
        <f t="shared" si="1"/>
        <v>0</v>
      </c>
      <c r="M17" s="39"/>
      <c r="N17" s="76">
        <v>350</v>
      </c>
      <c r="O17" s="77"/>
      <c r="P17" s="73"/>
      <c r="Q17" s="73"/>
    </row>
    <row r="18" s="5" customFormat="1" ht="24" customHeight="1" spans="1:17">
      <c r="A18" s="36" t="s">
        <v>102</v>
      </c>
      <c r="B18" s="37" t="s">
        <v>73</v>
      </c>
      <c r="C18" s="38" t="s">
        <v>103</v>
      </c>
      <c r="D18" s="39" t="s">
        <v>75</v>
      </c>
      <c r="E18" s="39" t="s">
        <v>76</v>
      </c>
      <c r="F18" s="39" t="s">
        <v>77</v>
      </c>
      <c r="G18" s="45">
        <v>93</v>
      </c>
      <c r="H18" s="40">
        <v>1900</v>
      </c>
      <c r="I18" s="74">
        <v>1748</v>
      </c>
      <c r="J18" s="75">
        <f t="shared" si="0"/>
        <v>162564</v>
      </c>
      <c r="K18" s="74">
        <f>ROUND(I18*汇总表!$H$8,2)</f>
        <v>0</v>
      </c>
      <c r="L18" s="75">
        <f t="shared" si="1"/>
        <v>0</v>
      </c>
      <c r="M18" s="39"/>
      <c r="N18" s="76">
        <v>1900</v>
      </c>
      <c r="O18" s="77"/>
      <c r="P18" s="73"/>
      <c r="Q18" s="73"/>
    </row>
    <row r="19" s="5" customFormat="1" ht="24" customHeight="1" spans="1:17">
      <c r="A19" s="36" t="s">
        <v>104</v>
      </c>
      <c r="B19" s="37" t="s">
        <v>84</v>
      </c>
      <c r="C19" s="38" t="s">
        <v>103</v>
      </c>
      <c r="D19" s="39" t="s">
        <v>75</v>
      </c>
      <c r="E19" s="39" t="s">
        <v>76</v>
      </c>
      <c r="F19" s="39" t="s">
        <v>77</v>
      </c>
      <c r="G19" s="39">
        <v>30</v>
      </c>
      <c r="H19" s="40">
        <v>2000</v>
      </c>
      <c r="I19" s="74">
        <v>1840</v>
      </c>
      <c r="J19" s="75">
        <f t="shared" si="0"/>
        <v>55200</v>
      </c>
      <c r="K19" s="74">
        <f>L19/G19</f>
        <v>0</v>
      </c>
      <c r="L19" s="75">
        <f>IF(汇总表!D10-汇总表!E5-汇总表!E8-SUM(L7:L18)-SUM(L20:L51)&lt;0,0,汇总表!D10-汇总表!E5-汇总表!E8-SUM(L7:L18)-SUM(L20:L51))</f>
        <v>0</v>
      </c>
      <c r="M19" s="39" t="s">
        <v>81</v>
      </c>
      <c r="N19" s="76">
        <v>2000</v>
      </c>
      <c r="O19" s="77"/>
      <c r="P19" s="73"/>
      <c r="Q19" s="73"/>
    </row>
    <row r="20" s="5" customFormat="1" ht="24" customHeight="1" spans="1:17">
      <c r="A20" s="36" t="s">
        <v>105</v>
      </c>
      <c r="B20" s="37" t="s">
        <v>98</v>
      </c>
      <c r="C20" s="47" t="s">
        <v>106</v>
      </c>
      <c r="D20" s="39" t="s">
        <v>75</v>
      </c>
      <c r="E20" s="39" t="s">
        <v>76</v>
      </c>
      <c r="F20" s="46" t="s">
        <v>77</v>
      </c>
      <c r="G20" s="46">
        <v>120</v>
      </c>
      <c r="H20" s="40">
        <v>650</v>
      </c>
      <c r="I20" s="74">
        <v>598</v>
      </c>
      <c r="J20" s="75">
        <f t="shared" si="0"/>
        <v>71760</v>
      </c>
      <c r="K20" s="74">
        <f>ROUND(I20*汇总表!$H$8,2)</f>
        <v>0</v>
      </c>
      <c r="L20" s="75">
        <f>ROUND(G20*K20,0)</f>
        <v>0</v>
      </c>
      <c r="M20" s="80"/>
      <c r="N20" s="76">
        <v>650</v>
      </c>
      <c r="O20" s="77"/>
      <c r="P20" s="73"/>
      <c r="Q20" s="73"/>
    </row>
    <row r="21" s="5" customFormat="1" ht="24" customHeight="1" spans="1:17">
      <c r="A21" s="36" t="s">
        <v>107</v>
      </c>
      <c r="B21" s="37" t="s">
        <v>65</v>
      </c>
      <c r="C21" s="38" t="s">
        <v>108</v>
      </c>
      <c r="D21" s="39" t="s">
        <v>75</v>
      </c>
      <c r="E21" s="39" t="s">
        <v>76</v>
      </c>
      <c r="F21" s="39" t="s">
        <v>77</v>
      </c>
      <c r="G21" s="39">
        <v>500</v>
      </c>
      <c r="H21" s="40">
        <v>380</v>
      </c>
      <c r="I21" s="74">
        <v>349.6</v>
      </c>
      <c r="J21" s="75">
        <f t="shared" si="0"/>
        <v>174800</v>
      </c>
      <c r="K21" s="74">
        <f>ROUND(I21*汇总表!$H$8,2)</f>
        <v>0</v>
      </c>
      <c r="L21" s="75">
        <f t="shared" si="1"/>
        <v>0</v>
      </c>
      <c r="M21" s="39" t="s">
        <v>81</v>
      </c>
      <c r="N21" s="76">
        <v>380</v>
      </c>
      <c r="O21" s="77"/>
      <c r="P21" s="73"/>
      <c r="Q21" s="73"/>
    </row>
    <row r="22" s="5" customFormat="1" ht="24" customHeight="1" spans="1:17">
      <c r="A22" s="36" t="s">
        <v>109</v>
      </c>
      <c r="B22" s="37" t="s">
        <v>65</v>
      </c>
      <c r="C22" s="38" t="s">
        <v>110</v>
      </c>
      <c r="D22" s="39" t="s">
        <v>75</v>
      </c>
      <c r="E22" s="39" t="s">
        <v>76</v>
      </c>
      <c r="F22" s="39" t="s">
        <v>77</v>
      </c>
      <c r="G22" s="39">
        <v>42270</v>
      </c>
      <c r="H22" s="40">
        <v>3.5</v>
      </c>
      <c r="I22" s="74">
        <v>3.22</v>
      </c>
      <c r="J22" s="75">
        <f t="shared" si="0"/>
        <v>136109</v>
      </c>
      <c r="K22" s="74">
        <f>ROUND(I22*汇总表!$H$8,2)</f>
        <v>0</v>
      </c>
      <c r="L22" s="75">
        <f t="shared" si="1"/>
        <v>0</v>
      </c>
      <c r="M22" s="39" t="s">
        <v>92</v>
      </c>
      <c r="N22" s="76">
        <v>3.5</v>
      </c>
      <c r="O22" s="77"/>
      <c r="P22" s="73"/>
      <c r="Q22" s="73"/>
    </row>
    <row r="23" s="4" customFormat="1" ht="24" customHeight="1" spans="1:17">
      <c r="A23" s="36" t="s">
        <v>111</v>
      </c>
      <c r="B23" s="41" t="s">
        <v>73</v>
      </c>
      <c r="C23" s="42" t="s">
        <v>112</v>
      </c>
      <c r="D23" s="43" t="s">
        <v>75</v>
      </c>
      <c r="E23" s="39" t="s">
        <v>76</v>
      </c>
      <c r="F23" s="43" t="s">
        <v>77</v>
      </c>
      <c r="G23" s="39">
        <v>17</v>
      </c>
      <c r="H23" s="44">
        <v>15</v>
      </c>
      <c r="I23" s="74">
        <v>13.8</v>
      </c>
      <c r="J23" s="69">
        <f t="shared" si="0"/>
        <v>235</v>
      </c>
      <c r="K23" s="74">
        <f>ROUND(I23*汇总表!$H$8,2)</f>
        <v>0</v>
      </c>
      <c r="L23" s="75">
        <f t="shared" si="1"/>
        <v>0</v>
      </c>
      <c r="M23" s="39" t="s">
        <v>113</v>
      </c>
      <c r="N23" s="78">
        <v>15</v>
      </c>
      <c r="O23" s="72"/>
      <c r="P23" s="73"/>
      <c r="Q23" s="73"/>
    </row>
    <row r="24" s="4" customFormat="1" ht="24" customHeight="1" spans="1:17">
      <c r="A24" s="36" t="s">
        <v>114</v>
      </c>
      <c r="B24" s="41" t="s">
        <v>84</v>
      </c>
      <c r="C24" s="42" t="s">
        <v>112</v>
      </c>
      <c r="D24" s="43" t="s">
        <v>75</v>
      </c>
      <c r="E24" s="39" t="s">
        <v>76</v>
      </c>
      <c r="F24" s="43" t="s">
        <v>77</v>
      </c>
      <c r="G24" s="43">
        <v>3000</v>
      </c>
      <c r="H24" s="44">
        <v>5</v>
      </c>
      <c r="I24" s="74">
        <v>4.6</v>
      </c>
      <c r="J24" s="69">
        <f t="shared" si="0"/>
        <v>13800</v>
      </c>
      <c r="K24" s="74">
        <f>ROUND(I24*汇总表!$H$8,2)</f>
        <v>0</v>
      </c>
      <c r="L24" s="75">
        <f t="shared" si="1"/>
        <v>0</v>
      </c>
      <c r="M24" s="39"/>
      <c r="N24" s="78">
        <v>5</v>
      </c>
      <c r="O24" s="72"/>
      <c r="P24" s="73"/>
      <c r="Q24" s="73"/>
    </row>
    <row r="25" s="4" customFormat="1" ht="24" customHeight="1" spans="1:17">
      <c r="A25" s="36" t="s">
        <v>115</v>
      </c>
      <c r="B25" s="41" t="s">
        <v>84</v>
      </c>
      <c r="C25" s="42" t="s">
        <v>116</v>
      </c>
      <c r="D25" s="43" t="s">
        <v>75</v>
      </c>
      <c r="E25" s="39" t="s">
        <v>76</v>
      </c>
      <c r="F25" s="43" t="s">
        <v>77</v>
      </c>
      <c r="G25" s="43">
        <v>1000</v>
      </c>
      <c r="H25" s="44">
        <v>3</v>
      </c>
      <c r="I25" s="74">
        <v>2.76</v>
      </c>
      <c r="J25" s="69">
        <f t="shared" si="0"/>
        <v>2760</v>
      </c>
      <c r="K25" s="74">
        <f>ROUND(I25*汇总表!$H$8,2)</f>
        <v>0</v>
      </c>
      <c r="L25" s="75">
        <f t="shared" si="1"/>
        <v>0</v>
      </c>
      <c r="M25" s="39"/>
      <c r="N25" s="78">
        <v>3</v>
      </c>
      <c r="O25" s="72"/>
      <c r="P25" s="73"/>
      <c r="Q25" s="73"/>
    </row>
    <row r="26" s="4" customFormat="1" ht="24" customHeight="1" spans="1:17">
      <c r="A26" s="36" t="s">
        <v>117</v>
      </c>
      <c r="B26" s="41" t="s">
        <v>84</v>
      </c>
      <c r="C26" s="42" t="s">
        <v>118</v>
      </c>
      <c r="D26" s="43" t="s">
        <v>75</v>
      </c>
      <c r="E26" s="39" t="s">
        <v>76</v>
      </c>
      <c r="F26" s="43" t="s">
        <v>77</v>
      </c>
      <c r="G26" s="43">
        <v>100</v>
      </c>
      <c r="H26" s="44">
        <v>180</v>
      </c>
      <c r="I26" s="74">
        <v>165.6</v>
      </c>
      <c r="J26" s="69">
        <f t="shared" si="0"/>
        <v>16560</v>
      </c>
      <c r="K26" s="74">
        <f>ROUND(I26*汇总表!$H$8,2)</f>
        <v>0</v>
      </c>
      <c r="L26" s="75">
        <f t="shared" si="1"/>
        <v>0</v>
      </c>
      <c r="M26" s="39" t="s">
        <v>81</v>
      </c>
      <c r="N26" s="78">
        <v>180</v>
      </c>
      <c r="O26" s="72"/>
      <c r="P26" s="73"/>
      <c r="Q26" s="73"/>
    </row>
    <row r="27" s="4" customFormat="1" ht="24" customHeight="1" spans="1:17">
      <c r="A27" s="36" t="s">
        <v>119</v>
      </c>
      <c r="B27" s="41" t="s">
        <v>84</v>
      </c>
      <c r="C27" s="42" t="s">
        <v>120</v>
      </c>
      <c r="D27" s="43" t="s">
        <v>75</v>
      </c>
      <c r="E27" s="39" t="s">
        <v>76</v>
      </c>
      <c r="F27" s="43" t="s">
        <v>77</v>
      </c>
      <c r="G27" s="43">
        <v>6</v>
      </c>
      <c r="H27" s="44">
        <v>300</v>
      </c>
      <c r="I27" s="74">
        <v>276</v>
      </c>
      <c r="J27" s="69">
        <f t="shared" si="0"/>
        <v>1656</v>
      </c>
      <c r="K27" s="74">
        <f>ROUND(I27*汇总表!$H$8,2)</f>
        <v>0</v>
      </c>
      <c r="L27" s="75">
        <f t="shared" si="1"/>
        <v>0</v>
      </c>
      <c r="M27" s="39"/>
      <c r="N27" s="78">
        <v>300</v>
      </c>
      <c r="O27" s="72"/>
      <c r="P27" s="73"/>
      <c r="Q27" s="73"/>
    </row>
    <row r="28" s="4" customFormat="1" ht="24" customHeight="1" spans="1:17">
      <c r="A28" s="36" t="s">
        <v>121</v>
      </c>
      <c r="B28" s="41" t="s">
        <v>73</v>
      </c>
      <c r="C28" s="42" t="s">
        <v>122</v>
      </c>
      <c r="D28" s="43" t="s">
        <v>75</v>
      </c>
      <c r="E28" s="39" t="s">
        <v>76</v>
      </c>
      <c r="F28" s="43" t="s">
        <v>77</v>
      </c>
      <c r="G28" s="39">
        <v>6</v>
      </c>
      <c r="H28" s="44">
        <v>38</v>
      </c>
      <c r="I28" s="74">
        <v>34.96</v>
      </c>
      <c r="J28" s="69">
        <f t="shared" si="0"/>
        <v>210</v>
      </c>
      <c r="K28" s="74">
        <f>ROUND(I28*汇总表!$H$8,2)</f>
        <v>0</v>
      </c>
      <c r="L28" s="75">
        <f t="shared" si="1"/>
        <v>0</v>
      </c>
      <c r="M28" s="39"/>
      <c r="N28" s="78">
        <v>38</v>
      </c>
      <c r="O28" s="72"/>
      <c r="P28" s="73"/>
      <c r="Q28" s="73"/>
    </row>
    <row r="29" s="4" customFormat="1" ht="24" customHeight="1" spans="1:17">
      <c r="A29" s="36" t="s">
        <v>123</v>
      </c>
      <c r="B29" s="41" t="s">
        <v>73</v>
      </c>
      <c r="C29" s="42" t="s">
        <v>124</v>
      </c>
      <c r="D29" s="43" t="s">
        <v>75</v>
      </c>
      <c r="E29" s="39" t="s">
        <v>76</v>
      </c>
      <c r="F29" s="43" t="s">
        <v>77</v>
      </c>
      <c r="G29" s="39">
        <v>20</v>
      </c>
      <c r="H29" s="44">
        <v>8</v>
      </c>
      <c r="I29" s="74">
        <v>7.36</v>
      </c>
      <c r="J29" s="69">
        <f t="shared" si="0"/>
        <v>147</v>
      </c>
      <c r="K29" s="74">
        <f>ROUND(I29*汇总表!$H$8,2)</f>
        <v>0</v>
      </c>
      <c r="L29" s="75">
        <f t="shared" si="1"/>
        <v>0</v>
      </c>
      <c r="M29" s="39"/>
      <c r="N29" s="78">
        <v>8</v>
      </c>
      <c r="O29" s="72"/>
      <c r="P29" s="73"/>
      <c r="Q29" s="73"/>
    </row>
    <row r="30" s="4" customFormat="1" ht="24" customHeight="1" spans="1:17">
      <c r="A30" s="36" t="s">
        <v>125</v>
      </c>
      <c r="B30" s="41" t="s">
        <v>73</v>
      </c>
      <c r="C30" s="42" t="s">
        <v>126</v>
      </c>
      <c r="D30" s="43" t="s">
        <v>75</v>
      </c>
      <c r="E30" s="39" t="s">
        <v>76</v>
      </c>
      <c r="F30" s="39" t="s">
        <v>77</v>
      </c>
      <c r="G30" s="45">
        <v>112</v>
      </c>
      <c r="H30" s="44">
        <v>180</v>
      </c>
      <c r="I30" s="74">
        <v>165.6</v>
      </c>
      <c r="J30" s="69">
        <f t="shared" si="0"/>
        <v>18547</v>
      </c>
      <c r="K30" s="74">
        <f>ROUND(I30*汇总表!$H$8,2)</f>
        <v>0</v>
      </c>
      <c r="L30" s="75">
        <f t="shared" si="1"/>
        <v>0</v>
      </c>
      <c r="M30" s="39"/>
      <c r="N30" s="78">
        <v>180</v>
      </c>
      <c r="O30" s="72"/>
      <c r="P30" s="73"/>
      <c r="Q30" s="73"/>
    </row>
    <row r="31" s="4" customFormat="1" ht="24" customHeight="1" spans="1:17">
      <c r="A31" s="36" t="s">
        <v>127</v>
      </c>
      <c r="B31" s="41" t="s">
        <v>84</v>
      </c>
      <c r="C31" s="42" t="s">
        <v>128</v>
      </c>
      <c r="D31" s="43" t="s">
        <v>75</v>
      </c>
      <c r="E31" s="39" t="s">
        <v>76</v>
      </c>
      <c r="F31" s="43" t="s">
        <v>77</v>
      </c>
      <c r="G31" s="43">
        <v>25</v>
      </c>
      <c r="H31" s="44">
        <v>350</v>
      </c>
      <c r="I31" s="74">
        <v>322</v>
      </c>
      <c r="J31" s="69">
        <f t="shared" si="0"/>
        <v>8050</v>
      </c>
      <c r="K31" s="74">
        <f>ROUND(I31*汇总表!$H$8,2)</f>
        <v>0</v>
      </c>
      <c r="L31" s="75">
        <f t="shared" si="1"/>
        <v>0</v>
      </c>
      <c r="M31" s="39"/>
      <c r="N31" s="78">
        <v>350</v>
      </c>
      <c r="O31" s="72"/>
      <c r="P31" s="73"/>
      <c r="Q31" s="73"/>
    </row>
    <row r="32" s="4" customFormat="1" ht="24" customHeight="1" spans="1:17">
      <c r="A32" s="36" t="s">
        <v>129</v>
      </c>
      <c r="B32" s="41" t="s">
        <v>73</v>
      </c>
      <c r="C32" s="42" t="s">
        <v>130</v>
      </c>
      <c r="D32" s="43" t="s">
        <v>75</v>
      </c>
      <c r="E32" s="39" t="s">
        <v>76</v>
      </c>
      <c r="F32" s="43" t="s">
        <v>77</v>
      </c>
      <c r="G32" s="39">
        <v>50</v>
      </c>
      <c r="H32" s="44">
        <v>15</v>
      </c>
      <c r="I32" s="74">
        <v>13.8</v>
      </c>
      <c r="J32" s="69">
        <f t="shared" si="0"/>
        <v>690</v>
      </c>
      <c r="K32" s="74">
        <f>ROUND(I32*汇总表!$H$8,2)</f>
        <v>0</v>
      </c>
      <c r="L32" s="75">
        <f t="shared" si="1"/>
        <v>0</v>
      </c>
      <c r="M32" s="39"/>
      <c r="N32" s="78">
        <v>15</v>
      </c>
      <c r="O32" s="72"/>
      <c r="P32" s="73"/>
      <c r="Q32" s="73"/>
    </row>
    <row r="33" s="4" customFormat="1" ht="24" customHeight="1" spans="1:17">
      <c r="A33" s="36" t="s">
        <v>131</v>
      </c>
      <c r="B33" s="41" t="s">
        <v>98</v>
      </c>
      <c r="C33" s="48" t="s">
        <v>132</v>
      </c>
      <c r="D33" s="43" t="s">
        <v>75</v>
      </c>
      <c r="E33" s="39" t="s">
        <v>76</v>
      </c>
      <c r="F33" s="46" t="s">
        <v>77</v>
      </c>
      <c r="G33" s="46">
        <v>850</v>
      </c>
      <c r="H33" s="44">
        <v>230</v>
      </c>
      <c r="I33" s="74">
        <v>211.6</v>
      </c>
      <c r="J33" s="69">
        <f t="shared" si="0"/>
        <v>179860</v>
      </c>
      <c r="K33" s="74">
        <f>ROUND(I33*汇总表!$H$8,2)</f>
        <v>0</v>
      </c>
      <c r="L33" s="75">
        <f t="shared" si="1"/>
        <v>0</v>
      </c>
      <c r="M33" s="35"/>
      <c r="N33" s="78">
        <v>230</v>
      </c>
      <c r="O33" s="72"/>
      <c r="P33" s="73"/>
      <c r="Q33" s="73"/>
    </row>
    <row r="34" s="4" customFormat="1" ht="24" customHeight="1" spans="1:17">
      <c r="A34" s="36" t="s">
        <v>133</v>
      </c>
      <c r="B34" s="41" t="s">
        <v>73</v>
      </c>
      <c r="C34" s="42" t="s">
        <v>134</v>
      </c>
      <c r="D34" s="43" t="s">
        <v>135</v>
      </c>
      <c r="E34" s="39" t="s">
        <v>76</v>
      </c>
      <c r="F34" s="39" t="s">
        <v>136</v>
      </c>
      <c r="G34" s="39">
        <v>100</v>
      </c>
      <c r="H34" s="44">
        <v>25</v>
      </c>
      <c r="I34" s="74">
        <v>23</v>
      </c>
      <c r="J34" s="69">
        <f t="shared" si="0"/>
        <v>2300</v>
      </c>
      <c r="K34" s="74">
        <f>ROUND(I34*汇总表!$H$8,2)</f>
        <v>0</v>
      </c>
      <c r="L34" s="75">
        <f t="shared" si="1"/>
        <v>0</v>
      </c>
      <c r="M34" s="39"/>
      <c r="N34" s="78">
        <v>25</v>
      </c>
      <c r="O34" s="72"/>
      <c r="P34" s="73"/>
      <c r="Q34" s="73"/>
    </row>
    <row r="35" s="4" customFormat="1" ht="24" customHeight="1" spans="1:17">
      <c r="A35" s="36" t="s">
        <v>137</v>
      </c>
      <c r="B35" s="41" t="s">
        <v>84</v>
      </c>
      <c r="C35" s="42" t="s">
        <v>138</v>
      </c>
      <c r="D35" s="43" t="s">
        <v>75</v>
      </c>
      <c r="E35" s="39" t="s">
        <v>76</v>
      </c>
      <c r="F35" s="43" t="s">
        <v>77</v>
      </c>
      <c r="G35" s="43">
        <v>3000</v>
      </c>
      <c r="H35" s="44">
        <v>3</v>
      </c>
      <c r="I35" s="74">
        <v>2.76</v>
      </c>
      <c r="J35" s="69">
        <f t="shared" si="0"/>
        <v>8280</v>
      </c>
      <c r="K35" s="74">
        <f>ROUND(I35*汇总表!$H$8,2)</f>
        <v>0</v>
      </c>
      <c r="L35" s="75">
        <f t="shared" si="1"/>
        <v>0</v>
      </c>
      <c r="M35" s="39"/>
      <c r="N35" s="78">
        <v>3</v>
      </c>
      <c r="O35" s="72"/>
      <c r="P35" s="73"/>
      <c r="Q35" s="73"/>
    </row>
    <row r="36" s="5" customFormat="1" ht="24" customHeight="1" spans="1:17">
      <c r="A36" s="36" t="s">
        <v>139</v>
      </c>
      <c r="B36" s="37" t="s">
        <v>73</v>
      </c>
      <c r="C36" s="38" t="s">
        <v>140</v>
      </c>
      <c r="D36" s="39" t="s">
        <v>141</v>
      </c>
      <c r="E36" s="39" t="s">
        <v>142</v>
      </c>
      <c r="F36" s="39" t="s">
        <v>143</v>
      </c>
      <c r="G36" s="39">
        <v>17584</v>
      </c>
      <c r="H36" s="40">
        <v>20</v>
      </c>
      <c r="I36" s="74">
        <v>18.4</v>
      </c>
      <c r="J36" s="75">
        <f t="shared" si="0"/>
        <v>323546</v>
      </c>
      <c r="K36" s="74">
        <f>ROUND(I36*汇总表!$H$8,2)</f>
        <v>0</v>
      </c>
      <c r="L36" s="75">
        <f t="shared" si="1"/>
        <v>0</v>
      </c>
      <c r="M36" s="39"/>
      <c r="N36" s="76">
        <v>20</v>
      </c>
      <c r="O36" s="77"/>
      <c r="P36" s="73"/>
      <c r="Q36" s="73"/>
    </row>
    <row r="37" s="4" customFormat="1" ht="24" customHeight="1" spans="1:17">
      <c r="A37" s="36" t="s">
        <v>144</v>
      </c>
      <c r="B37" s="41" t="s">
        <v>84</v>
      </c>
      <c r="C37" s="42" t="s">
        <v>145</v>
      </c>
      <c r="D37" s="43" t="s">
        <v>75</v>
      </c>
      <c r="E37" s="39" t="s">
        <v>76</v>
      </c>
      <c r="F37" s="43" t="s">
        <v>77</v>
      </c>
      <c r="G37" s="43">
        <v>30</v>
      </c>
      <c r="H37" s="44">
        <v>450</v>
      </c>
      <c r="I37" s="74">
        <v>414</v>
      </c>
      <c r="J37" s="69">
        <f t="shared" si="0"/>
        <v>12420</v>
      </c>
      <c r="K37" s="74">
        <f>ROUND(I37*汇总表!$H$8,2)</f>
        <v>0</v>
      </c>
      <c r="L37" s="75">
        <f t="shared" si="1"/>
        <v>0</v>
      </c>
      <c r="M37" s="39"/>
      <c r="N37" s="78">
        <v>450</v>
      </c>
      <c r="O37" s="72"/>
      <c r="P37" s="73"/>
      <c r="Q37" s="73"/>
    </row>
    <row r="38" s="4" customFormat="1" ht="24" customHeight="1" spans="1:17">
      <c r="A38" s="36" t="s">
        <v>146</v>
      </c>
      <c r="B38" s="41" t="s">
        <v>84</v>
      </c>
      <c r="C38" s="42" t="s">
        <v>147</v>
      </c>
      <c r="D38" s="43" t="s">
        <v>75</v>
      </c>
      <c r="E38" s="39" t="s">
        <v>76</v>
      </c>
      <c r="F38" s="43" t="s">
        <v>77</v>
      </c>
      <c r="G38" s="43">
        <v>100</v>
      </c>
      <c r="H38" s="44">
        <v>350</v>
      </c>
      <c r="I38" s="74">
        <v>322</v>
      </c>
      <c r="J38" s="69">
        <f t="shared" si="0"/>
        <v>32200</v>
      </c>
      <c r="K38" s="74">
        <f>ROUND(I38*汇总表!$H$8,2)</f>
        <v>0</v>
      </c>
      <c r="L38" s="75">
        <f t="shared" si="1"/>
        <v>0</v>
      </c>
      <c r="M38" s="39"/>
      <c r="N38" s="78">
        <v>350</v>
      </c>
      <c r="O38" s="72"/>
      <c r="P38" s="73"/>
      <c r="Q38" s="73"/>
    </row>
    <row r="39" s="4" customFormat="1" ht="34" customHeight="1" spans="1:17">
      <c r="A39" s="36" t="s">
        <v>148</v>
      </c>
      <c r="B39" s="41" t="s">
        <v>65</v>
      </c>
      <c r="C39" s="42" t="s">
        <v>149</v>
      </c>
      <c r="D39" s="43" t="s">
        <v>75</v>
      </c>
      <c r="E39" s="39" t="s">
        <v>150</v>
      </c>
      <c r="F39" s="43" t="s">
        <v>77</v>
      </c>
      <c r="G39" s="39">
        <v>2000</v>
      </c>
      <c r="H39" s="44">
        <v>80</v>
      </c>
      <c r="I39" s="74">
        <v>73.6</v>
      </c>
      <c r="J39" s="69">
        <f t="shared" si="0"/>
        <v>147200</v>
      </c>
      <c r="K39" s="74">
        <f>ROUND(I39*汇总表!$H$8,2)</f>
        <v>0</v>
      </c>
      <c r="L39" s="75">
        <f t="shared" si="1"/>
        <v>0</v>
      </c>
      <c r="M39" s="39"/>
      <c r="N39" s="78">
        <v>80</v>
      </c>
      <c r="O39" s="72"/>
      <c r="P39" s="73"/>
      <c r="Q39" s="73"/>
    </row>
    <row r="40" s="4" customFormat="1" ht="24" customHeight="1" spans="1:17">
      <c r="A40" s="36" t="s">
        <v>151</v>
      </c>
      <c r="B40" s="41" t="s">
        <v>98</v>
      </c>
      <c r="C40" s="48" t="s">
        <v>152</v>
      </c>
      <c r="D40" s="43" t="s">
        <v>153</v>
      </c>
      <c r="E40" s="39" t="s">
        <v>154</v>
      </c>
      <c r="F40" s="46" t="s">
        <v>155</v>
      </c>
      <c r="G40" s="46">
        <v>144</v>
      </c>
      <c r="H40" s="44">
        <v>180</v>
      </c>
      <c r="I40" s="74">
        <v>174.6</v>
      </c>
      <c r="J40" s="69">
        <f t="shared" si="0"/>
        <v>25142</v>
      </c>
      <c r="K40" s="74">
        <f>ROUND(I40*汇总表!$H$8,2)</f>
        <v>0</v>
      </c>
      <c r="L40" s="75">
        <f t="shared" si="1"/>
        <v>0</v>
      </c>
      <c r="M40" s="35"/>
      <c r="N40" s="78">
        <v>180</v>
      </c>
      <c r="O40" s="72"/>
      <c r="P40" s="73"/>
      <c r="Q40" s="73"/>
    </row>
    <row r="41" s="4" customFormat="1" ht="24" customHeight="1" spans="1:17">
      <c r="A41" s="36" t="s">
        <v>156</v>
      </c>
      <c r="B41" s="41" t="s">
        <v>84</v>
      </c>
      <c r="C41" s="42" t="s">
        <v>157</v>
      </c>
      <c r="D41" s="43" t="s">
        <v>141</v>
      </c>
      <c r="E41" s="39" t="s">
        <v>158</v>
      </c>
      <c r="F41" s="39" t="s">
        <v>143</v>
      </c>
      <c r="G41" s="43">
        <v>9000</v>
      </c>
      <c r="H41" s="44">
        <v>1.5</v>
      </c>
      <c r="I41" s="74">
        <v>1.38</v>
      </c>
      <c r="J41" s="69">
        <f t="shared" si="0"/>
        <v>12420</v>
      </c>
      <c r="K41" s="74">
        <f>ROUND(I41*汇总表!$H$8,2)</f>
        <v>0</v>
      </c>
      <c r="L41" s="75">
        <f t="shared" si="1"/>
        <v>0</v>
      </c>
      <c r="M41" s="35"/>
      <c r="N41" s="78">
        <v>1.5</v>
      </c>
      <c r="O41" s="72"/>
      <c r="P41" s="73"/>
      <c r="Q41" s="73"/>
    </row>
    <row r="42" s="4" customFormat="1" ht="75" customHeight="1" spans="1:17">
      <c r="A42" s="33" t="s">
        <v>159</v>
      </c>
      <c r="B42" s="41" t="s">
        <v>73</v>
      </c>
      <c r="C42" s="42" t="s">
        <v>160</v>
      </c>
      <c r="D42" s="43" t="s">
        <v>67</v>
      </c>
      <c r="E42" s="39" t="s">
        <v>161</v>
      </c>
      <c r="F42" s="43" t="s">
        <v>162</v>
      </c>
      <c r="G42" s="39">
        <v>21</v>
      </c>
      <c r="H42" s="44">
        <v>500</v>
      </c>
      <c r="I42" s="74">
        <v>460</v>
      </c>
      <c r="J42" s="69">
        <f t="shared" si="0"/>
        <v>9660</v>
      </c>
      <c r="K42" s="74">
        <f>ROUND(I42*汇总表!$H$8,2)</f>
        <v>0</v>
      </c>
      <c r="L42" s="75">
        <f t="shared" si="1"/>
        <v>0</v>
      </c>
      <c r="M42" s="39"/>
      <c r="N42" s="78">
        <v>500</v>
      </c>
      <c r="O42" s="72"/>
      <c r="P42" s="73"/>
      <c r="Q42" s="73"/>
    </row>
    <row r="43" s="4" customFormat="1" ht="59" customHeight="1" spans="1:17">
      <c r="A43" s="33" t="s">
        <v>163</v>
      </c>
      <c r="B43" s="41" t="s">
        <v>73</v>
      </c>
      <c r="C43" s="42" t="s">
        <v>164</v>
      </c>
      <c r="D43" s="43" t="s">
        <v>67</v>
      </c>
      <c r="E43" s="39" t="s">
        <v>165</v>
      </c>
      <c r="F43" s="43" t="s">
        <v>162</v>
      </c>
      <c r="G43" s="39">
        <v>135</v>
      </c>
      <c r="H43" s="44">
        <v>650</v>
      </c>
      <c r="I43" s="74">
        <v>598</v>
      </c>
      <c r="J43" s="69">
        <f t="shared" si="0"/>
        <v>80730</v>
      </c>
      <c r="K43" s="74">
        <f>ROUND(I43*汇总表!$H$8,2)</f>
        <v>0</v>
      </c>
      <c r="L43" s="75">
        <f t="shared" si="1"/>
        <v>0</v>
      </c>
      <c r="M43" s="39"/>
      <c r="N43" s="78">
        <v>650</v>
      </c>
      <c r="O43" s="72"/>
      <c r="P43" s="73"/>
      <c r="Q43" s="73"/>
    </row>
    <row r="44" s="4" customFormat="1" ht="35" customHeight="1" spans="1:17">
      <c r="A44" s="33" t="s">
        <v>166</v>
      </c>
      <c r="B44" s="41" t="s">
        <v>73</v>
      </c>
      <c r="C44" s="42" t="s">
        <v>167</v>
      </c>
      <c r="D44" s="43" t="s">
        <v>141</v>
      </c>
      <c r="E44" s="39" t="s">
        <v>168</v>
      </c>
      <c r="F44" s="39" t="s">
        <v>143</v>
      </c>
      <c r="G44" s="39">
        <v>675</v>
      </c>
      <c r="H44" s="44">
        <v>20</v>
      </c>
      <c r="I44" s="74">
        <v>18.4</v>
      </c>
      <c r="J44" s="69">
        <f t="shared" si="0"/>
        <v>12420</v>
      </c>
      <c r="K44" s="74">
        <f>ROUND(I44*汇总表!$H$8,2)</f>
        <v>0</v>
      </c>
      <c r="L44" s="75">
        <f t="shared" si="1"/>
        <v>0</v>
      </c>
      <c r="M44" s="39"/>
      <c r="N44" s="78">
        <v>20</v>
      </c>
      <c r="O44" s="72"/>
      <c r="P44" s="73"/>
      <c r="Q44" s="73"/>
    </row>
    <row r="45" s="4" customFormat="1" ht="24" customHeight="1" spans="1:17">
      <c r="A45" s="33" t="s">
        <v>169</v>
      </c>
      <c r="B45" s="41" t="s">
        <v>65</v>
      </c>
      <c r="C45" s="38" t="s">
        <v>170</v>
      </c>
      <c r="D45" s="43" t="s">
        <v>171</v>
      </c>
      <c r="E45" s="39" t="s">
        <v>172</v>
      </c>
      <c r="F45" s="39" t="s">
        <v>173</v>
      </c>
      <c r="G45" s="39">
        <v>2200</v>
      </c>
      <c r="H45" s="44">
        <v>9</v>
      </c>
      <c r="I45" s="74">
        <v>8.28</v>
      </c>
      <c r="J45" s="69">
        <f t="shared" si="0"/>
        <v>18216</v>
      </c>
      <c r="K45" s="74">
        <f>ROUND(I45*汇总表!$H$8,2)</f>
        <v>0</v>
      </c>
      <c r="L45" s="75">
        <f t="shared" si="1"/>
        <v>0</v>
      </c>
      <c r="M45" s="39" t="s">
        <v>174</v>
      </c>
      <c r="N45" s="78">
        <v>9</v>
      </c>
      <c r="O45" s="72"/>
      <c r="P45" s="73"/>
      <c r="Q45" s="73"/>
    </row>
    <row r="46" s="4" customFormat="1" ht="24" customHeight="1" spans="1:17">
      <c r="A46" s="33" t="s">
        <v>175</v>
      </c>
      <c r="B46" s="41" t="s">
        <v>65</v>
      </c>
      <c r="C46" s="38" t="s">
        <v>176</v>
      </c>
      <c r="D46" s="43" t="s">
        <v>171</v>
      </c>
      <c r="E46" s="39" t="s">
        <v>172</v>
      </c>
      <c r="F46" s="39" t="s">
        <v>173</v>
      </c>
      <c r="G46" s="39">
        <v>2200</v>
      </c>
      <c r="H46" s="44">
        <v>17.5</v>
      </c>
      <c r="I46" s="74">
        <v>16.1</v>
      </c>
      <c r="J46" s="69">
        <f t="shared" si="0"/>
        <v>35420</v>
      </c>
      <c r="K46" s="74">
        <f>ROUND(I46*汇总表!$H$8,2)</f>
        <v>0</v>
      </c>
      <c r="L46" s="75">
        <f t="shared" si="1"/>
        <v>0</v>
      </c>
      <c r="M46" s="39" t="s">
        <v>174</v>
      </c>
      <c r="N46" s="78">
        <v>17.5</v>
      </c>
      <c r="O46" s="72"/>
      <c r="P46" s="73"/>
      <c r="Q46" s="73"/>
    </row>
    <row r="47" s="4" customFormat="1" ht="24" customHeight="1" spans="1:17">
      <c r="A47" s="33" t="s">
        <v>177</v>
      </c>
      <c r="B47" s="41" t="s">
        <v>73</v>
      </c>
      <c r="C47" s="42" t="s">
        <v>178</v>
      </c>
      <c r="D47" s="43" t="s">
        <v>141</v>
      </c>
      <c r="E47" s="38" t="s">
        <v>179</v>
      </c>
      <c r="F47" s="39" t="s">
        <v>143</v>
      </c>
      <c r="G47" s="39">
        <v>73</v>
      </c>
      <c r="H47" s="44">
        <v>100</v>
      </c>
      <c r="I47" s="74">
        <v>92</v>
      </c>
      <c r="J47" s="69">
        <f t="shared" si="0"/>
        <v>6716</v>
      </c>
      <c r="K47" s="74">
        <f>ROUND(I47*汇总表!$H$8,2)</f>
        <v>0</v>
      </c>
      <c r="L47" s="75">
        <f t="shared" si="1"/>
        <v>0</v>
      </c>
      <c r="M47" s="39"/>
      <c r="N47" s="78">
        <v>100</v>
      </c>
      <c r="O47" s="72"/>
      <c r="P47" s="73"/>
      <c r="Q47" s="73"/>
    </row>
    <row r="48" s="4" customFormat="1" ht="24" customHeight="1" spans="1:17">
      <c r="A48" s="33" t="s">
        <v>180</v>
      </c>
      <c r="B48" s="41" t="s">
        <v>65</v>
      </c>
      <c r="C48" s="38" t="s">
        <v>181</v>
      </c>
      <c r="D48" s="43" t="s">
        <v>182</v>
      </c>
      <c r="E48" s="39" t="s">
        <v>172</v>
      </c>
      <c r="F48" s="39" t="s">
        <v>183</v>
      </c>
      <c r="G48" s="39">
        <v>11</v>
      </c>
      <c r="H48" s="44">
        <v>500</v>
      </c>
      <c r="I48" s="74">
        <v>460</v>
      </c>
      <c r="J48" s="69">
        <f t="shared" si="0"/>
        <v>5060</v>
      </c>
      <c r="K48" s="74">
        <f>ROUND(I48*汇总表!$H$8,2)</f>
        <v>0</v>
      </c>
      <c r="L48" s="75">
        <f t="shared" si="1"/>
        <v>0</v>
      </c>
      <c r="M48" s="39" t="s">
        <v>174</v>
      </c>
      <c r="N48" s="78">
        <v>500</v>
      </c>
      <c r="O48" s="72"/>
      <c r="P48" s="73"/>
      <c r="Q48" s="73"/>
    </row>
    <row r="49" s="4" customFormat="1" ht="38" customHeight="1" spans="1:17">
      <c r="A49" s="33" t="s">
        <v>184</v>
      </c>
      <c r="B49" s="41" t="s">
        <v>73</v>
      </c>
      <c r="C49" s="42" t="s">
        <v>185</v>
      </c>
      <c r="D49" s="43" t="s">
        <v>171</v>
      </c>
      <c r="E49" s="39" t="s">
        <v>179</v>
      </c>
      <c r="F49" s="39" t="s">
        <v>173</v>
      </c>
      <c r="G49" s="39">
        <v>76</v>
      </c>
      <c r="H49" s="44">
        <v>55</v>
      </c>
      <c r="I49" s="74">
        <v>50.6</v>
      </c>
      <c r="J49" s="69">
        <f t="shared" si="0"/>
        <v>3846</v>
      </c>
      <c r="K49" s="74">
        <f>ROUND(I49*汇总表!$H$8,2)</f>
        <v>0</v>
      </c>
      <c r="L49" s="75">
        <f t="shared" si="1"/>
        <v>0</v>
      </c>
      <c r="M49" s="39"/>
      <c r="N49" s="78">
        <v>55</v>
      </c>
      <c r="O49" s="72"/>
      <c r="P49" s="73"/>
      <c r="Q49" s="73"/>
    </row>
    <row r="50" s="4" customFormat="1" ht="24" customHeight="1" spans="1:17">
      <c r="A50" s="33" t="s">
        <v>186</v>
      </c>
      <c r="B50" s="41" t="s">
        <v>73</v>
      </c>
      <c r="C50" s="42" t="s">
        <v>187</v>
      </c>
      <c r="D50" s="43" t="s">
        <v>171</v>
      </c>
      <c r="E50" s="39" t="s">
        <v>188</v>
      </c>
      <c r="F50" s="39" t="s">
        <v>173</v>
      </c>
      <c r="G50" s="39">
        <v>450</v>
      </c>
      <c r="H50" s="44">
        <v>38</v>
      </c>
      <c r="I50" s="74">
        <v>34.96</v>
      </c>
      <c r="J50" s="69">
        <f t="shared" si="0"/>
        <v>15732</v>
      </c>
      <c r="K50" s="74">
        <f>ROUND(I50*汇总表!$H$8,2)</f>
        <v>0</v>
      </c>
      <c r="L50" s="75">
        <f t="shared" si="1"/>
        <v>0</v>
      </c>
      <c r="M50" s="39"/>
      <c r="N50" s="78">
        <v>38</v>
      </c>
      <c r="O50" s="72"/>
      <c r="P50" s="73"/>
      <c r="Q50" s="73"/>
    </row>
    <row r="51" s="4" customFormat="1" ht="24" customHeight="1" spans="1:17">
      <c r="A51" s="33" t="s">
        <v>189</v>
      </c>
      <c r="B51" s="41" t="s">
        <v>65</v>
      </c>
      <c r="C51" s="38" t="s">
        <v>190</v>
      </c>
      <c r="D51" s="43" t="s">
        <v>171</v>
      </c>
      <c r="E51" s="39" t="s">
        <v>172</v>
      </c>
      <c r="F51" s="39" t="s">
        <v>173</v>
      </c>
      <c r="G51" s="39">
        <v>2200</v>
      </c>
      <c r="H51" s="44">
        <v>2.5</v>
      </c>
      <c r="I51" s="74">
        <v>2.3</v>
      </c>
      <c r="J51" s="69">
        <f t="shared" si="0"/>
        <v>5060</v>
      </c>
      <c r="K51" s="74">
        <f>ROUND(I51*汇总表!$H$8,2)</f>
        <v>0</v>
      </c>
      <c r="L51" s="75">
        <f t="shared" si="1"/>
        <v>0</v>
      </c>
      <c r="M51" s="39" t="s">
        <v>174</v>
      </c>
      <c r="N51" s="78">
        <v>2.5</v>
      </c>
      <c r="O51" s="72"/>
      <c r="P51" s="73"/>
      <c r="Q51" s="73"/>
    </row>
    <row r="52" s="6" customFormat="1" ht="24" customHeight="1" spans="1:14">
      <c r="A52" s="49"/>
      <c r="B52" s="49"/>
      <c r="C52" s="35" t="s">
        <v>59</v>
      </c>
      <c r="D52" s="49"/>
      <c r="E52" s="49"/>
      <c r="F52" s="49"/>
      <c r="G52" s="49"/>
      <c r="H52" s="49"/>
      <c r="I52" s="81"/>
      <c r="J52" s="82">
        <f>SUM(J7:J51)</f>
        <v>2316495</v>
      </c>
      <c r="K52" s="74">
        <f>ROUND(I52*汇总表!$H$8,2)</f>
        <v>0</v>
      </c>
      <c r="L52" s="83">
        <f>SUM(L7:L51)</f>
        <v>0</v>
      </c>
      <c r="M52" s="49"/>
      <c r="N52" s="84"/>
    </row>
  </sheetData>
  <sheetProtection password="E84F" sheet="1" selectLockedCells="1" objects="1"/>
  <mergeCells count="12">
    <mergeCell ref="A2:M2"/>
    <mergeCell ref="A3:C3"/>
    <mergeCell ref="I4:J4"/>
    <mergeCell ref="K4:L4"/>
    <mergeCell ref="A6:M6"/>
    <mergeCell ref="A4:A5"/>
    <mergeCell ref="C4:C5"/>
    <mergeCell ref="D4:D5"/>
    <mergeCell ref="E4:E5"/>
    <mergeCell ref="F4:F5"/>
    <mergeCell ref="G4:G5"/>
    <mergeCell ref="M4:M5"/>
  </mergeCells>
  <printOptions horizontalCentered="1"/>
  <pageMargins left="0.196527777777778" right="0.0784722222222222" top="0.275" bottom="0.550694444444444" header="0.196527777777778" footer="0.354166666666667"/>
  <pageSetup paperSize="9" orientation="landscape" horizontalDpi="600"/>
  <headerFooter>
    <oddFooter>&amp;C响应人：(盖单位公章）         法定代表人或其委托代理人：(签字）</oddFooter>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4</vt:i4>
      </vt:variant>
    </vt:vector>
  </HeadingPairs>
  <TitlesOfParts>
    <vt:vector size="4" baseType="lpstr">
      <vt:lpstr>工程量清单说明</vt:lpstr>
      <vt:lpstr>汇总表</vt:lpstr>
      <vt:lpstr>第100章</vt:lpstr>
      <vt:lpstr>第700章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kangt</dc:creator>
  <cp:lastModifiedBy>玫玫</cp:lastModifiedBy>
  <dcterms:created xsi:type="dcterms:W3CDTF">2004-11-15T06:47:00Z</dcterms:created>
  <cp:lastPrinted>2020-04-23T08:06:00Z</cp:lastPrinted>
  <dcterms:modified xsi:type="dcterms:W3CDTF">2021-12-07T04:33:35Z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31F7B0D8F1D44CFC968BF38EFCE7CE18</vt:lpwstr>
  </property>
</Properties>
</file>