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325" windowHeight="10650"/>
  </bookViews>
  <sheets>
    <sheet name="工程量清单说明" sheetId="2" r:id="rId1"/>
    <sheet name="投标报价汇总表" sheetId="1" r:id="rId2"/>
    <sheet name="工程量清单" sheetId="6" r:id="rId3"/>
  </sheets>
  <definedNames>
    <definedName name="_xlnm._FilterDatabase" localSheetId="2" hidden="1">工程量清单!$A$1:$K$58</definedName>
    <definedName name="_xlnm.Print_Titles" localSheetId="2">工程量清单!$1:$3</definedName>
  </definedNames>
  <calcPr calcId="144525"/>
</workbook>
</file>

<file path=xl/sharedStrings.xml><?xml version="1.0" encoding="utf-8"?>
<sst xmlns="http://schemas.openxmlformats.org/spreadsheetml/2006/main" count="258" uniqueCount="132">
  <si>
    <t>1. 工程量清单说明</t>
  </si>
  <si>
    <t>1.1  本工程量清单是根据询比采购文件中包括的、有合同约束力的图纸以及有关工程量清单的国家标准、行业标准、合同条款中约定的工程量计算规则编制的。约定计量规则中没有的子目，其工程量按照有合同约束力的图纸所标示尺寸的理论净量计算。计量采用中华人民共和国法定计量单位。</t>
  </si>
  <si>
    <t>1.2 本工程量清单应与询比采购文件中的响应人须知、通用合同条款、专用合同条款、技术规范及图纸等一起阅读和理解。</t>
  </si>
  <si>
    <t>1.3 本工程量清单中所列工程数量是估算的或设计的预计数量，仅作为响应报价的共同基础，不能作为最终结算与支付的依据。实际支付应按实际完成的合格的工程量，由响应人按技术规范规定的计量方法，以监理人认可的尺寸、断面计量，按本工程量清单的单价和总额价计算支付金额；或者，根据具体情况，按合同条款第15.4款的规定，由监理人确定的单价或总额价计算支付额。</t>
  </si>
  <si>
    <t>1.4 对作业和材料的一般说明或规定，未重复写入工程量清单内，在给工程量清单各子目标价前，应参阅第八章的有关内容。</t>
  </si>
  <si>
    <t>1.5 工程量清单中所列工程量的变动，丝毫不会降低或影响合同条款的效力，也不免除承包人按规定的标准进行施工和修复缺陷的责任。</t>
  </si>
  <si>
    <t>1.6 图纸中所列的工程数量表及数量汇总表仅是提供资料，不是工程量清单的外延。当图纸与工程量清单所列数量不一致时，以工程量清单所列数量作为报价的依据。</t>
  </si>
  <si>
    <t>2. 投标报价说明</t>
  </si>
  <si>
    <t>2.1 采购人将提供固化的工程量清单，响应人仅需在清单汇总表中合计栏填报响应总价（整数），即可完成响应工程量清单的编制，确定响应单价，并打印出响应工程量清单，编入响应文件。</t>
  </si>
  <si>
    <t>2.2 除非合同另有规定，工程量清单中有标价的单价和总额价均已包括了为实施和完成合同工程所需的劳务、材料、机械、质检（自检）、安装、缺陷修复、管理、保险、规费、措施项目费用、税费、利润、通行费、建筑垃圾清运及其他项目费用等费用，以及合同明示或暗示的所有责任、义务和一般风险。</t>
  </si>
  <si>
    <t>2.3 工程量清单中响应人没有填入单价或价格的子目，其费用视为已分摊在工程量清单中其他相关子目的单价或价格之中。承包人必须按监理人指示完成工程量清单中未填入单价或价格的子目，但不能得到结算与支付。</t>
  </si>
  <si>
    <t>2.4 符合合同条款规定的全部费用应认为已被计入有标价的工程量清单所列各子目之中，未列子目不予计量的工作，其费用应视为已分摊在本合同工程的有关子目的单价或总额价之中。</t>
  </si>
  <si>
    <t>2.5 响应人在响应报价时，应按采购人公布的最高响应限价第1至第7部分合计金额的3%以“不可预见费”的名称列入响应报价汇总表中。</t>
  </si>
  <si>
    <t>2.6响应人在响应报价时，对列入工程量清单的安全生产费支付子目的报价等于采购人公布的最高响应限价的2%。在该项工作内容发生并经监理人审核后，按专用合同条款、专用技术规范和工程量清单计量规则的有关规定计量与支付。</t>
  </si>
  <si>
    <t>2.7响应人用于本合同工程的各类装备的提供、运输、维护、拆卸、拼装等支付的费用，已包括在工程量清单的单价与总额价之中。</t>
  </si>
  <si>
    <t>2.8工程量清单中各项金额均以人民币（元）结算。</t>
  </si>
  <si>
    <t>2.9在工程量清单中标明的不可预见费，除合同另有规定外，应由监理人按合同条款第15.6条的规定，结合工程具体情况，报经发包人批准后指令全部或部分地使用，或者根本不予动用。</t>
  </si>
  <si>
    <t>3. 计日工说明</t>
  </si>
  <si>
    <t>本项目不使用计日工。</t>
  </si>
  <si>
    <t>4. 其他说明</t>
  </si>
  <si>
    <t>4.1工程量清单采用固化清单，与询比采购公告一同在《江西省交通投资集团南昌南管理中心》(http://www.jxgsdgzx.com)网站上发布。</t>
  </si>
  <si>
    <t>东昌高速公路赣江特大桥结构健康监测系统建设工程施工
投标报价汇总表</t>
  </si>
  <si>
    <t>标段：JC</t>
  </si>
  <si>
    <t>序号</t>
  </si>
  <si>
    <t>科目名称</t>
  </si>
  <si>
    <t>最高响应限制价（元）</t>
  </si>
  <si>
    <t>响应报价(元)</t>
  </si>
  <si>
    <t>备注</t>
  </si>
  <si>
    <t>监测设备及辅材安装</t>
  </si>
  <si>
    <t>采集传输设备</t>
  </si>
  <si>
    <t>系统安装及调试</t>
  </si>
  <si>
    <t>系统初始状态的建立</t>
  </si>
  <si>
    <t>系统运行维护及评估</t>
  </si>
  <si>
    <t>系统手册编制及人员培训</t>
  </si>
  <si>
    <t>安全生产费</t>
  </si>
  <si>
    <t>第1至第7部分合计</t>
  </si>
  <si>
    <t>不可预见费</t>
  </si>
  <si>
    <t>固定费用</t>
  </si>
  <si>
    <t>合计（10=8+9）</t>
  </si>
  <si>
    <t>响应报价</t>
  </si>
  <si>
    <t>东昌高速公路赣江特大桥结构健康监测系统建设工程施工
工程量清单</t>
  </si>
  <si>
    <t>细目</t>
  </si>
  <si>
    <t>工程或费用名称</t>
  </si>
  <si>
    <t>单位</t>
  </si>
  <si>
    <t>计量规则</t>
  </si>
  <si>
    <t>项目内容</t>
  </si>
  <si>
    <t>数量</t>
  </si>
  <si>
    <t>上限价综合价（元）</t>
  </si>
  <si>
    <t>响应综合价（元）</t>
  </si>
  <si>
    <t>单价</t>
  </si>
  <si>
    <t>合价</t>
  </si>
  <si>
    <t>一</t>
  </si>
  <si>
    <t>静态应变计</t>
  </si>
  <si>
    <t>支</t>
  </si>
  <si>
    <t>依据图纸所示，以支为单位计量</t>
  </si>
  <si>
    <t>1.设备及辅材购买；2.安装施工；3.调试等。</t>
  </si>
  <si>
    <t>温湿度计</t>
  </si>
  <si>
    <t>风速风向仪</t>
  </si>
  <si>
    <t>台</t>
  </si>
  <si>
    <t>依据图纸所示，以台为单位计量</t>
  </si>
  <si>
    <t>温度计</t>
  </si>
  <si>
    <t>红外路面测温仪</t>
  </si>
  <si>
    <t>加速度传感器</t>
  </si>
  <si>
    <t>个</t>
  </si>
  <si>
    <t>依据图纸所示，以个为单位计量</t>
  </si>
  <si>
    <t>挠度仪</t>
  </si>
  <si>
    <t>高精度倾角仪</t>
  </si>
  <si>
    <t>位移计</t>
  </si>
  <si>
    <t>摄像机</t>
  </si>
  <si>
    <t>高清路网摄像机</t>
  </si>
  <si>
    <t>镀锌桥架</t>
  </si>
  <si>
    <t>m</t>
  </si>
  <si>
    <t>依据图纸所示，以m为单位计量</t>
  </si>
  <si>
    <t>线管</t>
  </si>
  <si>
    <t>4芯信号线缆</t>
  </si>
  <si>
    <t>3芯信号线缆</t>
  </si>
  <si>
    <t>网线</t>
  </si>
  <si>
    <t>2芯电源线缆</t>
  </si>
  <si>
    <t>通信光缆</t>
  </si>
  <si>
    <t>同轴线缆</t>
  </si>
  <si>
    <t>保护罩</t>
  </si>
  <si>
    <t>水管</t>
  </si>
  <si>
    <t>米</t>
  </si>
  <si>
    <t>依据图纸所示，以米为单位计量</t>
  </si>
  <si>
    <t>KBG管</t>
  </si>
  <si>
    <t>桥架托臂</t>
  </si>
  <si>
    <t>包塑管</t>
  </si>
  <si>
    <t>膨胀螺丝</t>
  </si>
  <si>
    <t>二</t>
  </si>
  <si>
    <t>振弦式采集模块 (32通道)</t>
  </si>
  <si>
    <t>加速度同步采集板卡 (8路)</t>
  </si>
  <si>
    <t>块</t>
  </si>
  <si>
    <t>依据图纸所示，以块为单位计量</t>
  </si>
  <si>
    <t>8路电流模拟输入模块</t>
  </si>
  <si>
    <t>串口服务器</t>
  </si>
  <si>
    <t>工控机</t>
  </si>
  <si>
    <t>一体化机柜</t>
  </si>
  <si>
    <t>8口交换机</t>
  </si>
  <si>
    <t>服务器</t>
  </si>
  <si>
    <t>用户界面工作站</t>
  </si>
  <si>
    <t>服务器显示器</t>
  </si>
  <si>
    <t>网络服务器机柜</t>
  </si>
  <si>
    <t>中心交换机</t>
  </si>
  <si>
    <t>三</t>
  </si>
  <si>
    <t>硬件系统安装、集成及调试</t>
  </si>
  <si>
    <t>项</t>
  </si>
  <si>
    <t>依据图纸所示，以项为单位计量</t>
  </si>
  <si>
    <t>1.硬件系统安装；2.集成；3.调试等。</t>
  </si>
  <si>
    <t>软件系统安装及调试</t>
  </si>
  <si>
    <t>1.软件系统开发；2.安装；3.调试等</t>
  </si>
  <si>
    <t>系统联调</t>
  </si>
  <si>
    <t>四</t>
  </si>
  <si>
    <t>报警值计算</t>
  </si>
  <si>
    <t>有限元模型分析</t>
  </si>
  <si>
    <t>套</t>
  </si>
  <si>
    <t>依据图纸所示，以套为单位计量</t>
  </si>
  <si>
    <t>五</t>
  </si>
  <si>
    <t>系统硬件维护费、软件维护与升级</t>
  </si>
  <si>
    <t>年</t>
  </si>
  <si>
    <t>依据图纸所示，以年为单位计量</t>
  </si>
  <si>
    <t>1.系统硬件维护；2.软件维护与升级等。</t>
  </si>
  <si>
    <t>年度数据分析报告及专项分析报告</t>
  </si>
  <si>
    <t>1.年度数据分析报告；2.专项分析报告等。</t>
  </si>
  <si>
    <t>六</t>
  </si>
  <si>
    <t>系统硬件使用手册</t>
  </si>
  <si>
    <t>系统软件使用手册</t>
  </si>
  <si>
    <t>技术人员及操作人员培训</t>
  </si>
  <si>
    <t>七</t>
  </si>
  <si>
    <t>总额</t>
  </si>
  <si>
    <t>按相关规定和要求</t>
  </si>
  <si>
    <t>按照询比采购文件及合同条款规定落实安全生产</t>
  </si>
  <si>
    <t>最高投标限价的2%</t>
  </si>
</sst>
</file>

<file path=xl/styles.xml><?xml version="1.0" encoding="utf-8"?>
<styleSheet xmlns="http://schemas.openxmlformats.org/spreadsheetml/2006/main">
  <numFmts count="9">
    <numFmt numFmtId="176" formatCode="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7" formatCode="0.00;[Red]0.00"/>
    <numFmt numFmtId="178" formatCode="0;[Red]0"/>
    <numFmt numFmtId="179" formatCode="0.000%"/>
    <numFmt numFmtId="180" formatCode="0.00_ "/>
  </numFmts>
  <fonts count="42">
    <font>
      <sz val="11"/>
      <color theme="1"/>
      <name val="宋体"/>
      <charset val="134"/>
      <scheme val="minor"/>
    </font>
    <font>
      <b/>
      <sz val="10"/>
      <color rgb="FF000000"/>
      <name val="Times New Roman"/>
      <charset val="204"/>
    </font>
    <font>
      <sz val="10"/>
      <color rgb="FF000000"/>
      <name val="Times New Roman"/>
      <charset val="204"/>
    </font>
    <font>
      <sz val="10"/>
      <name val="Times New Roman"/>
      <charset val="204"/>
    </font>
    <font>
      <b/>
      <sz val="14"/>
      <color rgb="FF000000"/>
      <name val="宋体"/>
      <charset val="204"/>
    </font>
    <font>
      <b/>
      <sz val="14"/>
      <color rgb="FF000000"/>
      <name val="Times New Roman"/>
      <charset val="204"/>
    </font>
    <font>
      <b/>
      <sz val="10"/>
      <name val="宋体"/>
      <charset val="134"/>
    </font>
    <font>
      <b/>
      <sz val="10"/>
      <color rgb="FF000000"/>
      <name val="宋体"/>
      <charset val="204"/>
    </font>
    <font>
      <sz val="10"/>
      <color rgb="FF000000"/>
      <name val="宋体"/>
      <charset val="204"/>
    </font>
    <font>
      <sz val="10"/>
      <name val="宋体"/>
      <charset val="134"/>
    </font>
    <font>
      <sz val="10"/>
      <color rgb="FF000000"/>
      <name val="方正仿宋简体"/>
      <charset val="204"/>
    </font>
    <font>
      <b/>
      <sz val="10"/>
      <color theme="1"/>
      <name val="宋体"/>
      <charset val="134"/>
      <scheme val="minor"/>
    </font>
    <font>
      <b/>
      <sz val="10"/>
      <name val="Times New Roman"/>
      <charset val="204"/>
    </font>
    <font>
      <sz val="8"/>
      <color rgb="FF000000"/>
      <name val="宋体"/>
      <charset val="204"/>
    </font>
    <font>
      <sz val="12"/>
      <color theme="1"/>
      <name val="宋体"/>
      <charset val="134"/>
      <scheme val="minor"/>
    </font>
    <font>
      <b/>
      <sz val="12"/>
      <color theme="1"/>
      <name val="宋体"/>
      <charset val="134"/>
      <scheme val="minor"/>
    </font>
    <font>
      <sz val="14"/>
      <color theme="1"/>
      <name val="黑体"/>
      <charset val="134"/>
    </font>
    <font>
      <sz val="12"/>
      <name val="smartSimSun"/>
      <charset val="134"/>
    </font>
    <font>
      <b/>
      <sz val="12"/>
      <name val="宋体"/>
      <charset val="134"/>
    </font>
    <font>
      <sz val="10.5"/>
      <name val="宋体"/>
      <charset val="134"/>
    </font>
    <font>
      <b/>
      <sz val="16"/>
      <name val="宋体"/>
      <charset val="134"/>
    </font>
    <font>
      <b/>
      <sz val="10.5"/>
      <name val="宋体"/>
      <charset val="134"/>
    </font>
    <font>
      <sz val="11"/>
      <color rgb="FF9C0006"/>
      <name val="宋体"/>
      <charset val="0"/>
      <scheme val="minor"/>
    </font>
    <font>
      <sz val="11"/>
      <color rgb="FF006100"/>
      <name val="宋体"/>
      <charset val="0"/>
      <scheme val="minor"/>
    </font>
    <font>
      <b/>
      <sz val="11"/>
      <color theme="3"/>
      <name val="宋体"/>
      <charset val="134"/>
      <scheme val="minor"/>
    </font>
    <font>
      <b/>
      <sz val="15"/>
      <color theme="3"/>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sz val="11"/>
      <color rgb="FFFF0000"/>
      <name val="宋体"/>
      <charset val="0"/>
      <scheme val="minor"/>
    </font>
    <font>
      <u/>
      <sz val="11"/>
      <color rgb="FF800080"/>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indexed="8"/>
      <name val="宋体"/>
      <charset val="134"/>
    </font>
  </fonts>
  <fills count="33">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6"/>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399975585192419"/>
        <bgColor indexed="64"/>
      </patternFill>
    </fill>
    <fill>
      <patternFill patternType="solid">
        <fgColor theme="9"/>
        <bgColor indexed="64"/>
      </patternFill>
    </fill>
    <fill>
      <patternFill patternType="solid">
        <fgColor theme="9" tint="0.599993896298105"/>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27" fillId="5" borderId="0" applyNumberFormat="0" applyBorder="0" applyAlignment="0" applyProtection="0">
      <alignment vertical="center"/>
    </xf>
    <xf numFmtId="0" fontId="31" fillId="7"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7" fillId="8" borderId="0" applyNumberFormat="0" applyBorder="0" applyAlignment="0" applyProtection="0">
      <alignment vertical="center"/>
    </xf>
    <xf numFmtId="0" fontId="22" fillId="2" borderId="0" applyNumberFormat="0" applyBorder="0" applyAlignment="0" applyProtection="0">
      <alignment vertical="center"/>
    </xf>
    <xf numFmtId="43" fontId="0" fillId="0" borderId="0" applyFont="0" applyFill="0" applyBorder="0" applyAlignment="0" applyProtection="0">
      <alignment vertical="center"/>
    </xf>
    <xf numFmtId="0" fontId="26" fillId="9" borderId="0" applyNumberFormat="0" applyBorder="0" applyAlignment="0" applyProtection="0">
      <alignment vertical="center"/>
    </xf>
    <xf numFmtId="0" fontId="32" fillId="0" borderId="0" applyNumberFormat="0" applyFill="0" applyBorder="0" applyAlignment="0" applyProtection="0">
      <alignment vertical="center"/>
    </xf>
    <xf numFmtId="9" fontId="0" fillId="0" borderId="0" applyFont="0" applyFill="0" applyBorder="0" applyAlignment="0" applyProtection="0">
      <alignment vertical="center"/>
    </xf>
    <xf numFmtId="0" fontId="34" fillId="0" borderId="0" applyNumberFormat="0" applyFill="0" applyBorder="0" applyAlignment="0" applyProtection="0">
      <alignment vertical="center"/>
    </xf>
    <xf numFmtId="0" fontId="0" fillId="10" borderId="9" applyNumberFormat="0" applyFont="0" applyAlignment="0" applyProtection="0">
      <alignment vertical="center"/>
    </xf>
    <xf numFmtId="0" fontId="26" fillId="12" borderId="0" applyNumberFormat="0" applyBorder="0" applyAlignment="0" applyProtection="0">
      <alignment vertical="center"/>
    </xf>
    <xf numFmtId="0" fontId="2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25" fillId="0" borderId="6" applyNumberFormat="0" applyFill="0" applyAlignment="0" applyProtection="0">
      <alignment vertical="center"/>
    </xf>
    <xf numFmtId="0" fontId="36" fillId="0" borderId="6" applyNumberFormat="0" applyFill="0" applyAlignment="0" applyProtection="0">
      <alignment vertical="center"/>
    </xf>
    <xf numFmtId="0" fontId="26" fillId="4" borderId="0" applyNumberFormat="0" applyBorder="0" applyAlignment="0" applyProtection="0">
      <alignment vertical="center"/>
    </xf>
    <xf numFmtId="0" fontId="24" fillId="0" borderId="10" applyNumberFormat="0" applyFill="0" applyAlignment="0" applyProtection="0">
      <alignment vertical="center"/>
    </xf>
    <xf numFmtId="0" fontId="26" fillId="14" borderId="0" applyNumberFormat="0" applyBorder="0" applyAlignment="0" applyProtection="0">
      <alignment vertical="center"/>
    </xf>
    <xf numFmtId="0" fontId="38" fillId="13" borderId="11" applyNumberFormat="0" applyAlignment="0" applyProtection="0">
      <alignment vertical="center"/>
    </xf>
    <xf numFmtId="0" fontId="37" fillId="13" borderId="8" applyNumberFormat="0" applyAlignment="0" applyProtection="0">
      <alignment vertical="center"/>
    </xf>
    <xf numFmtId="0" fontId="39" fillId="16" borderId="12" applyNumberFormat="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40" fillId="0" borderId="13" applyNumberFormat="0" applyFill="0" applyAlignment="0" applyProtection="0">
      <alignment vertical="center"/>
    </xf>
    <xf numFmtId="0" fontId="29" fillId="0" borderId="7" applyNumberFormat="0" applyFill="0" applyAlignment="0" applyProtection="0">
      <alignment vertical="center"/>
    </xf>
    <xf numFmtId="0" fontId="23" fillId="3" borderId="0" applyNumberFormat="0" applyBorder="0" applyAlignment="0" applyProtection="0">
      <alignment vertical="center"/>
    </xf>
    <xf numFmtId="0" fontId="28" fillId="6" borderId="0" applyNumberFormat="0" applyBorder="0" applyAlignment="0" applyProtection="0">
      <alignment vertical="center"/>
    </xf>
    <xf numFmtId="0" fontId="27" fillId="21" borderId="0" applyNumberFormat="0" applyBorder="0" applyAlignment="0" applyProtection="0">
      <alignment vertical="center"/>
    </xf>
    <xf numFmtId="0" fontId="26" fillId="15" borderId="0" applyNumberFormat="0" applyBorder="0" applyAlignment="0" applyProtection="0">
      <alignment vertical="center"/>
    </xf>
    <xf numFmtId="0" fontId="27" fillId="19"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6" borderId="0" applyNumberFormat="0" applyBorder="0" applyAlignment="0" applyProtection="0">
      <alignment vertical="center"/>
    </xf>
    <xf numFmtId="0" fontId="26" fillId="22" borderId="0" applyNumberFormat="0" applyBorder="0" applyAlignment="0" applyProtection="0">
      <alignment vertical="center"/>
    </xf>
    <xf numFmtId="0" fontId="26" fillId="25" borderId="0" applyNumberFormat="0" applyBorder="0" applyAlignment="0" applyProtection="0">
      <alignment vertical="center"/>
    </xf>
    <xf numFmtId="0" fontId="27" fillId="11" borderId="0" applyNumberFormat="0" applyBorder="0" applyAlignment="0" applyProtection="0">
      <alignment vertical="center"/>
    </xf>
    <xf numFmtId="0" fontId="27" fillId="20"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6" fillId="29" borderId="0" applyNumberFormat="0" applyBorder="0" applyAlignment="0" applyProtection="0">
      <alignment vertical="center"/>
    </xf>
    <xf numFmtId="0" fontId="26" fillId="31" borderId="0" applyNumberFormat="0" applyBorder="0" applyAlignment="0" applyProtection="0">
      <alignment vertical="center"/>
    </xf>
    <xf numFmtId="0" fontId="41" fillId="0" borderId="0">
      <alignment vertical="center"/>
    </xf>
    <xf numFmtId="0" fontId="27" fillId="32" borderId="0" applyNumberFormat="0" applyBorder="0" applyAlignment="0" applyProtection="0">
      <alignment vertical="center"/>
    </xf>
    <xf numFmtId="0" fontId="26" fillId="30" borderId="0" applyNumberFormat="0" applyBorder="0" applyAlignment="0" applyProtection="0">
      <alignment vertical="center"/>
    </xf>
  </cellStyleXfs>
  <cellXfs count="73">
    <xf numFmtId="0" fontId="0" fillId="0" borderId="0" xfId="0">
      <alignment vertical="center"/>
    </xf>
    <xf numFmtId="0" fontId="1"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xf>
    <xf numFmtId="0" fontId="2" fillId="0" borderId="0" xfId="0" applyNumberFormat="1" applyFont="1" applyFill="1" applyBorder="1" applyAlignment="1">
      <alignment horizontal="center" vertical="center" wrapText="1"/>
    </xf>
    <xf numFmtId="176" fontId="2" fillId="0" borderId="0" xfId="0" applyNumberFormat="1" applyFont="1" applyFill="1" applyBorder="1" applyAlignment="1">
      <alignment horizontal="center" vertical="center"/>
    </xf>
    <xf numFmtId="177" fontId="2" fillId="0" borderId="0" xfId="0" applyNumberFormat="1" applyFont="1" applyFill="1" applyBorder="1" applyAlignment="1">
      <alignment horizontal="center" vertical="center"/>
    </xf>
    <xf numFmtId="178" fontId="2" fillId="0" borderId="0" xfId="0" applyNumberFormat="1" applyFont="1" applyFill="1" applyBorder="1" applyAlignment="1">
      <alignment horizontal="center" vertical="center"/>
    </xf>
    <xf numFmtId="179" fontId="2" fillId="0" borderId="0"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0" fontId="2" fillId="0" borderId="0" xfId="0" applyFont="1" applyFill="1" applyBorder="1" applyAlignment="1">
      <alignment horizontal="left" vertical="top"/>
    </xf>
    <xf numFmtId="0" fontId="2" fillId="0" borderId="0" xfId="0" applyFont="1" applyFill="1" applyAlignment="1"/>
    <xf numFmtId="0" fontId="4" fillId="0" borderId="0" xfId="0" applyNumberFormat="1" applyFont="1" applyFill="1" applyAlignment="1">
      <alignment horizontal="center" vertical="center" wrapText="1"/>
    </xf>
    <xf numFmtId="0" fontId="5" fillId="0" borderId="0" xfId="0" applyNumberFormat="1" applyFont="1" applyFill="1" applyBorder="1" applyAlignment="1">
      <alignment horizontal="center" vertical="center" wrapText="1"/>
    </xf>
    <xf numFmtId="0" fontId="5" fillId="0" borderId="0" xfId="0" applyNumberFormat="1" applyFont="1" applyFill="1" applyBorder="1" applyAlignment="1">
      <alignment horizontal="center" vertical="center"/>
    </xf>
    <xf numFmtId="176" fontId="5" fillId="0" borderId="0" xfId="0" applyNumberFormat="1" applyFont="1" applyFill="1" applyBorder="1" applyAlignment="1">
      <alignment horizontal="center" vertical="center"/>
    </xf>
    <xf numFmtId="0" fontId="6" fillId="0" borderId="1" xfId="0" applyNumberFormat="1"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xf>
    <xf numFmtId="0" fontId="6" fillId="0" borderId="4"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center" vertical="center"/>
    </xf>
    <xf numFmtId="176" fontId="6" fillId="0" borderId="5" xfId="0" applyNumberFormat="1" applyFont="1" applyFill="1" applyBorder="1" applyAlignment="1" applyProtection="1">
      <alignment horizontal="center" vertical="center"/>
    </xf>
    <xf numFmtId="0" fontId="7" fillId="0" borderId="5" xfId="0" applyFont="1" applyFill="1" applyBorder="1" applyAlignment="1">
      <alignment horizontal="center" vertical="center"/>
    </xf>
    <xf numFmtId="0" fontId="6" fillId="0" borderId="5"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xf>
    <xf numFmtId="176" fontId="6" fillId="0" borderId="5" xfId="0" applyNumberFormat="1" applyFont="1" applyFill="1" applyBorder="1" applyAlignment="1">
      <alignment horizontal="center" vertical="center"/>
    </xf>
    <xf numFmtId="0" fontId="8" fillId="0" borderId="5" xfId="0" applyFont="1" applyFill="1" applyBorder="1" applyAlignment="1">
      <alignment horizontal="center" vertical="center"/>
    </xf>
    <xf numFmtId="0" fontId="9"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center" vertical="center"/>
    </xf>
    <xf numFmtId="176" fontId="9" fillId="0" borderId="5"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5" xfId="0" applyNumberFormat="1" applyFont="1" applyFill="1" applyBorder="1" applyAlignment="1">
      <alignment horizontal="center" vertical="center" wrapText="1"/>
    </xf>
    <xf numFmtId="0" fontId="9" fillId="0" borderId="5" xfId="0" applyNumberFormat="1" applyFont="1" applyFill="1" applyBorder="1" applyAlignment="1">
      <alignment horizontal="left" vertical="center" wrapText="1"/>
    </xf>
    <xf numFmtId="176" fontId="10" fillId="0" borderId="0" xfId="0" applyNumberFormat="1" applyFont="1" applyFill="1" applyBorder="1" applyAlignment="1">
      <alignment horizontal="center" vertical="center"/>
    </xf>
    <xf numFmtId="177" fontId="5" fillId="0" borderId="0" xfId="0" applyNumberFormat="1" applyFont="1" applyFill="1" applyBorder="1" applyAlignment="1">
      <alignment horizontal="center" vertical="center"/>
    </xf>
    <xf numFmtId="178" fontId="5" fillId="0" borderId="0" xfId="0" applyNumberFormat="1" applyFont="1" applyFill="1" applyBorder="1" applyAlignment="1">
      <alignment horizontal="center" vertical="center"/>
    </xf>
    <xf numFmtId="179" fontId="5" fillId="0" borderId="0" xfId="0" applyNumberFormat="1" applyFont="1" applyFill="1" applyBorder="1" applyAlignment="1">
      <alignment horizontal="center" vertical="center"/>
    </xf>
    <xf numFmtId="177" fontId="11" fillId="0" borderId="2" xfId="0" applyNumberFormat="1" applyFont="1" applyBorder="1" applyAlignment="1">
      <alignment horizontal="center" vertical="center" wrapText="1"/>
    </xf>
    <xf numFmtId="178" fontId="11" fillId="0" borderId="3" xfId="0" applyNumberFormat="1" applyFont="1" applyBorder="1" applyAlignment="1">
      <alignment horizontal="center" vertical="center" wrapText="1"/>
    </xf>
    <xf numFmtId="179" fontId="6" fillId="0" borderId="5" xfId="0" applyNumberFormat="1" applyFont="1" applyFill="1" applyBorder="1" applyAlignment="1" applyProtection="1">
      <alignment horizontal="center" vertical="center"/>
    </xf>
    <xf numFmtId="0" fontId="12" fillId="0" borderId="0" xfId="0" applyNumberFormat="1" applyFont="1" applyFill="1" applyBorder="1" applyAlignment="1">
      <alignment horizontal="center" vertical="center"/>
    </xf>
    <xf numFmtId="0" fontId="1" fillId="0" borderId="0" xfId="0" applyFont="1" applyFill="1" applyBorder="1" applyAlignment="1">
      <alignment horizontal="left" vertical="top"/>
    </xf>
    <xf numFmtId="177" fontId="11" fillId="0" borderId="5" xfId="0" applyNumberFormat="1" applyFont="1" applyBorder="1" applyAlignment="1">
      <alignment horizontal="center" vertical="center"/>
    </xf>
    <xf numFmtId="178" fontId="11" fillId="0" borderId="5" xfId="0" applyNumberFormat="1" applyFont="1" applyBorder="1" applyAlignment="1">
      <alignment horizontal="center" vertical="center"/>
    </xf>
    <xf numFmtId="179" fontId="7" fillId="0" borderId="5" xfId="0" applyNumberFormat="1" applyFont="1" applyFill="1" applyBorder="1" applyAlignment="1">
      <alignment horizontal="center" vertical="center"/>
    </xf>
    <xf numFmtId="180" fontId="9" fillId="0" borderId="5" xfId="0" applyNumberFormat="1" applyFont="1" applyFill="1" applyBorder="1" applyAlignment="1">
      <alignment horizontal="center" vertical="center"/>
    </xf>
    <xf numFmtId="178" fontId="8" fillId="0" borderId="5" xfId="0" applyNumberFormat="1" applyFont="1" applyFill="1" applyBorder="1" applyAlignment="1">
      <alignment horizontal="center" vertical="center"/>
    </xf>
    <xf numFmtId="179" fontId="8" fillId="0" borderId="5" xfId="0" applyNumberFormat="1" applyFont="1" applyFill="1" applyBorder="1" applyAlignment="1">
      <alignment horizontal="center" vertical="center"/>
    </xf>
    <xf numFmtId="179" fontId="13" fillId="0" borderId="5" xfId="0" applyNumberFormat="1" applyFont="1" applyFill="1" applyBorder="1" applyAlignment="1">
      <alignment horizontal="center" vertical="center" wrapText="1"/>
    </xf>
    <xf numFmtId="177" fontId="9" fillId="0" borderId="5" xfId="0" applyNumberFormat="1" applyFont="1" applyFill="1" applyBorder="1" applyAlignment="1">
      <alignment horizontal="center" vertical="center"/>
    </xf>
    <xf numFmtId="177" fontId="10" fillId="0" borderId="0" xfId="0" applyNumberFormat="1" applyFont="1" applyFill="1" applyBorder="1" applyAlignment="1">
      <alignment horizontal="center" vertical="center"/>
    </xf>
    <xf numFmtId="0" fontId="14" fillId="0" borderId="0" xfId="0" applyFont="1">
      <alignment vertical="center"/>
    </xf>
    <xf numFmtId="0" fontId="14" fillId="0" borderId="0" xfId="0" applyFont="1" applyAlignment="1">
      <alignment vertical="center" wrapText="1"/>
    </xf>
    <xf numFmtId="0" fontId="15" fillId="0" borderId="0" xfId="0" applyFont="1" applyAlignment="1">
      <alignment vertical="center" wrapText="1"/>
    </xf>
    <xf numFmtId="178" fontId="0" fillId="0" borderId="0" xfId="0" applyNumberFormat="1">
      <alignment vertical="center"/>
    </xf>
    <xf numFmtId="0" fontId="16" fillId="0" borderId="0" xfId="0" applyFont="1" applyAlignment="1">
      <alignment horizontal="center" vertical="center" wrapText="1"/>
    </xf>
    <xf numFmtId="0" fontId="16" fillId="0" borderId="0" xfId="0" applyFont="1" applyAlignment="1">
      <alignment horizontal="center" vertical="center"/>
    </xf>
    <xf numFmtId="178" fontId="16" fillId="0" borderId="0" xfId="0" applyNumberFormat="1" applyFont="1" applyAlignment="1">
      <alignment horizontal="center" vertical="center"/>
    </xf>
    <xf numFmtId="178" fontId="14" fillId="0" borderId="0" xfId="0" applyNumberFormat="1" applyFont="1">
      <alignment vertical="center"/>
    </xf>
    <xf numFmtId="0" fontId="14" fillId="0" borderId="5" xfId="0" applyFont="1" applyBorder="1" applyAlignment="1">
      <alignment horizontal="center" vertical="center" wrapText="1"/>
    </xf>
    <xf numFmtId="178" fontId="14" fillId="0" borderId="5" xfId="0" applyNumberFormat="1" applyFont="1" applyBorder="1" applyAlignment="1">
      <alignment horizontal="center" vertical="center" wrapText="1"/>
    </xf>
    <xf numFmtId="0" fontId="14"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3" xfId="0" applyFont="1" applyBorder="1" applyAlignment="1">
      <alignment horizontal="center" vertical="center" wrapText="1"/>
    </xf>
    <xf numFmtId="178" fontId="15" fillId="0" borderId="5" xfId="0" applyNumberFormat="1" applyFont="1" applyBorder="1" applyAlignment="1">
      <alignment horizontal="center" vertical="center" wrapText="1"/>
    </xf>
    <xf numFmtId="178" fontId="15" fillId="0" borderId="2" xfId="0" applyNumberFormat="1" applyFont="1" applyBorder="1" applyAlignment="1">
      <alignment horizontal="center" vertical="center" wrapText="1"/>
    </xf>
    <xf numFmtId="178" fontId="15" fillId="0" borderId="3" xfId="0" applyNumberFormat="1" applyFont="1" applyBorder="1" applyAlignment="1">
      <alignment horizontal="center" vertical="center" wrapText="1"/>
    </xf>
    <xf numFmtId="0" fontId="17" fillId="0" borderId="0" xfId="0" applyFont="1" applyFill="1" applyAlignment="1" applyProtection="1">
      <alignment horizontal="center" vertical="center"/>
      <protection locked="0"/>
    </xf>
    <xf numFmtId="0" fontId="18" fillId="0" borderId="0" xfId="0" applyFont="1" applyFill="1" applyAlignment="1" applyProtection="1">
      <alignment horizontal="justify" vertical="center"/>
    </xf>
    <xf numFmtId="0" fontId="19" fillId="0" borderId="0" xfId="0" applyFont="1" applyFill="1" applyAlignment="1" applyProtection="1">
      <alignment horizontal="justify" vertical="center"/>
    </xf>
    <xf numFmtId="0" fontId="20" fillId="0" borderId="0" xfId="0" applyFont="1" applyFill="1" applyAlignment="1" applyProtection="1">
      <alignment horizontal="justify" vertical="center"/>
      <protection locked="0"/>
    </xf>
    <xf numFmtId="0" fontId="21" fillId="0" borderId="0" xfId="0" applyFont="1" applyFill="1" applyAlignment="1" applyProtection="1">
      <alignment horizontal="justify"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4"/>
  <sheetViews>
    <sheetView tabSelected="1" workbookViewId="0">
      <selection activeCell="A13" sqref="A13"/>
    </sheetView>
  </sheetViews>
  <sheetFormatPr defaultColWidth="11" defaultRowHeight="15"/>
  <cols>
    <col min="1" max="1" width="90.2916666666667" style="68" customWidth="1"/>
    <col min="2" max="16384" width="11" style="68"/>
  </cols>
  <sheetData>
    <row r="1" ht="32" customHeight="1" spans="1:1">
      <c r="A1" s="69" t="s">
        <v>0</v>
      </c>
    </row>
    <row r="2" ht="38.25" spans="1:1">
      <c r="A2" s="70" t="s">
        <v>1</v>
      </c>
    </row>
    <row r="3" ht="25.5" spans="1:1">
      <c r="A3" s="70" t="s">
        <v>2</v>
      </c>
    </row>
    <row r="4" ht="51" spans="1:1">
      <c r="A4" s="70" t="s">
        <v>3</v>
      </c>
    </row>
    <row r="5" ht="25.5" spans="1:1">
      <c r="A5" s="70" t="s">
        <v>4</v>
      </c>
    </row>
    <row r="6" ht="25.5" spans="1:1">
      <c r="A6" s="70" t="s">
        <v>5</v>
      </c>
    </row>
    <row r="7" ht="25.5" spans="1:1">
      <c r="A7" s="70" t="s">
        <v>6</v>
      </c>
    </row>
    <row r="8" ht="29" customHeight="1" spans="1:1">
      <c r="A8" s="69" t="s">
        <v>7</v>
      </c>
    </row>
    <row r="9" ht="25.5" spans="1:1">
      <c r="A9" s="70" t="s">
        <v>8</v>
      </c>
    </row>
    <row r="10" ht="38.25" spans="1:1">
      <c r="A10" s="70" t="s">
        <v>9</v>
      </c>
    </row>
    <row r="11" ht="25.5" spans="1:1">
      <c r="A11" s="70" t="s">
        <v>10</v>
      </c>
    </row>
    <row r="12" ht="25.5" spans="1:1">
      <c r="A12" s="70" t="s">
        <v>11</v>
      </c>
    </row>
    <row r="13" ht="25.5" spans="1:1">
      <c r="A13" s="70" t="s">
        <v>12</v>
      </c>
    </row>
    <row r="14" ht="38.25" spans="1:1">
      <c r="A14" s="70" t="s">
        <v>13</v>
      </c>
    </row>
    <row r="15" ht="25.5" spans="1:1">
      <c r="A15" s="70" t="s">
        <v>14</v>
      </c>
    </row>
    <row r="16" ht="13.5" spans="1:1">
      <c r="A16" s="70" t="s">
        <v>15</v>
      </c>
    </row>
    <row r="17" ht="25.5" spans="1:1">
      <c r="A17" s="70" t="s">
        <v>16</v>
      </c>
    </row>
    <row r="18" ht="27" customHeight="1" spans="1:1">
      <c r="A18" s="69" t="s">
        <v>17</v>
      </c>
    </row>
    <row r="19" ht="13.5" spans="1:1">
      <c r="A19" s="70" t="s">
        <v>18</v>
      </c>
    </row>
    <row r="20" ht="25" customHeight="1" spans="1:1">
      <c r="A20" s="69" t="s">
        <v>19</v>
      </c>
    </row>
    <row r="21" ht="25.5" spans="1:1">
      <c r="A21" s="70" t="s">
        <v>20</v>
      </c>
    </row>
    <row r="22" ht="13.5" spans="1:1">
      <c r="A22" s="70"/>
    </row>
    <row r="23" ht="20.25" spans="1:1">
      <c r="A23" s="71"/>
    </row>
    <row r="24" ht="13.5" spans="1:1">
      <c r="A24" s="72"/>
    </row>
    <row r="25" ht="13.5" spans="1:1">
      <c r="A25" s="72"/>
    </row>
    <row r="26" ht="13.5" spans="1:1">
      <c r="A26" s="72"/>
    </row>
    <row r="27" ht="13.5" spans="1:1">
      <c r="A27" s="72"/>
    </row>
    <row r="28" ht="13.5" spans="1:1">
      <c r="A28" s="72"/>
    </row>
    <row r="29" ht="13.5" spans="1:1">
      <c r="A29" s="72"/>
    </row>
    <row r="30" ht="13.5" spans="1:1">
      <c r="A30" s="72"/>
    </row>
    <row r="31" ht="13.5" spans="1:1">
      <c r="A31" s="72"/>
    </row>
    <row r="32" ht="13.5" spans="1:1">
      <c r="A32" s="72"/>
    </row>
    <row r="33" ht="13.5" spans="1:1">
      <c r="A33" s="72"/>
    </row>
    <row r="34" ht="13.5" spans="1:1">
      <c r="A34" s="72"/>
    </row>
  </sheetData>
  <sheetProtection password="86BE" sheet="1" formatCells="0" formatColumns="0" insertRows="0" insertColumns="0" pivotTables="0" objects="1"/>
  <printOptions horizontalCentered="1"/>
  <pageMargins left="0.708333333333333" right="0.708333333333333" top="0.747916666666667" bottom="0.747916666666667" header="0.314583333333333" footer="0.314583333333333"/>
  <pageSetup paperSize="9" orientation="portrait" horizontalDpi="600"/>
  <headerFooter>
    <oddFooter>&amp;C响应人：(盖单位公章）         法定代表人或其委托代理人：(签字）</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showZeros="0" topLeftCell="A10" workbookViewId="0">
      <selection activeCell="I15" sqref="I15"/>
    </sheetView>
  </sheetViews>
  <sheetFormatPr defaultColWidth="8.89166666666667" defaultRowHeight="13.5" outlineLevelCol="6"/>
  <cols>
    <col min="1" max="1" width="8.725" customWidth="1"/>
    <col min="2" max="2" width="27.725" customWidth="1"/>
    <col min="3" max="3" width="18.3666666666667" style="55" customWidth="1"/>
    <col min="4" max="4" width="15.5416666666667" style="55" customWidth="1"/>
    <col min="5" max="5" width="13.8916666666667" customWidth="1"/>
    <col min="7" max="7" width="8.89166666666667" hidden="1" customWidth="1"/>
  </cols>
  <sheetData>
    <row r="1" ht="41" customHeight="1" spans="1:5">
      <c r="A1" s="56" t="s">
        <v>21</v>
      </c>
      <c r="B1" s="57"/>
      <c r="C1" s="58"/>
      <c r="D1" s="58"/>
      <c r="E1" s="57"/>
    </row>
    <row r="2" s="52" customFormat="1" ht="30" customHeight="1" spans="1:4">
      <c r="A2" s="52" t="s">
        <v>22</v>
      </c>
      <c r="C2" s="59"/>
      <c r="D2" s="59"/>
    </row>
    <row r="3" s="53" customFormat="1" ht="46" customHeight="1" spans="1:5">
      <c r="A3" s="60" t="s">
        <v>23</v>
      </c>
      <c r="B3" s="60" t="s">
        <v>24</v>
      </c>
      <c r="C3" s="61" t="s">
        <v>25</v>
      </c>
      <c r="D3" s="61" t="s">
        <v>26</v>
      </c>
      <c r="E3" s="60" t="s">
        <v>27</v>
      </c>
    </row>
    <row r="4" s="53" customFormat="1" ht="46" customHeight="1" spans="1:5">
      <c r="A4" s="60">
        <v>1</v>
      </c>
      <c r="B4" s="60" t="s">
        <v>28</v>
      </c>
      <c r="C4" s="61">
        <f>工程量清单!H4</f>
        <v>696174</v>
      </c>
      <c r="D4" s="61">
        <f>工程量清单!J4</f>
        <v>0</v>
      </c>
      <c r="E4" s="60"/>
    </row>
    <row r="5" s="53" customFormat="1" ht="46" customHeight="1" spans="1:5">
      <c r="A5" s="60">
        <v>2</v>
      </c>
      <c r="B5" s="60" t="s">
        <v>29</v>
      </c>
      <c r="C5" s="61">
        <f>工程量清单!H29</f>
        <v>214677</v>
      </c>
      <c r="D5" s="61">
        <f>工程量清单!J29</f>
        <v>0</v>
      </c>
      <c r="E5" s="60"/>
    </row>
    <row r="6" s="53" customFormat="1" ht="46" customHeight="1" spans="1:5">
      <c r="A6" s="60">
        <v>3</v>
      </c>
      <c r="B6" s="60" t="s">
        <v>30</v>
      </c>
      <c r="C6" s="61">
        <f>工程量清单!H42</f>
        <v>336000</v>
      </c>
      <c r="D6" s="61">
        <f>工程量清单!J42</f>
        <v>0</v>
      </c>
      <c r="E6" s="60"/>
    </row>
    <row r="7" s="53" customFormat="1" ht="46" customHeight="1" spans="1:5">
      <c r="A7" s="60">
        <v>4</v>
      </c>
      <c r="B7" s="62" t="s">
        <v>31</v>
      </c>
      <c r="C7" s="61">
        <f>工程量清单!H46</f>
        <v>108000</v>
      </c>
      <c r="D7" s="61">
        <f>工程量清单!J46</f>
        <v>0</v>
      </c>
      <c r="E7" s="60"/>
    </row>
    <row r="8" s="53" customFormat="1" ht="46" customHeight="1" spans="1:5">
      <c r="A8" s="60">
        <v>5</v>
      </c>
      <c r="B8" s="62" t="s">
        <v>32</v>
      </c>
      <c r="C8" s="61">
        <f>工程量清单!H49</f>
        <v>360000</v>
      </c>
      <c r="D8" s="61">
        <f>工程量清单!J49</f>
        <v>0</v>
      </c>
      <c r="E8" s="60"/>
    </row>
    <row r="9" s="53" customFormat="1" ht="46" customHeight="1" spans="1:5">
      <c r="A9" s="60">
        <v>6</v>
      </c>
      <c r="B9" s="62" t="s">
        <v>33</v>
      </c>
      <c r="C9" s="61">
        <f>工程量清单!H52</f>
        <v>37200</v>
      </c>
      <c r="D9" s="61">
        <f>工程量清单!J52</f>
        <v>0</v>
      </c>
      <c r="E9" s="60"/>
    </row>
    <row r="10" s="53" customFormat="1" ht="46" customHeight="1" spans="1:5">
      <c r="A10" s="60">
        <v>7</v>
      </c>
      <c r="B10" s="62" t="s">
        <v>34</v>
      </c>
      <c r="C10" s="61">
        <f>工程量清单!H56</f>
        <v>36851</v>
      </c>
      <c r="D10" s="61">
        <f>工程量清单!J56</f>
        <v>36851</v>
      </c>
      <c r="E10" s="60"/>
    </row>
    <row r="11" s="54" customFormat="1" ht="46" customHeight="1" spans="1:5">
      <c r="A11" s="63">
        <v>8</v>
      </c>
      <c r="B11" s="64" t="s">
        <v>35</v>
      </c>
      <c r="C11" s="65">
        <f>SUM(C4:C10)</f>
        <v>1788902</v>
      </c>
      <c r="D11" s="65">
        <f>SUM(D4:D10)</f>
        <v>36851</v>
      </c>
      <c r="E11" s="63"/>
    </row>
    <row r="12" s="53" customFormat="1" ht="46" customHeight="1" spans="1:5">
      <c r="A12" s="60">
        <v>9</v>
      </c>
      <c r="B12" s="62" t="s">
        <v>36</v>
      </c>
      <c r="C12" s="61">
        <f>ROUND(C11*0.03,0)</f>
        <v>53667</v>
      </c>
      <c r="D12" s="61">
        <f>C12</f>
        <v>53667</v>
      </c>
      <c r="E12" s="60" t="s">
        <v>37</v>
      </c>
    </row>
    <row r="13" s="53" customFormat="1" ht="46" customHeight="1" spans="1:5">
      <c r="A13" s="60">
        <v>10</v>
      </c>
      <c r="B13" s="62" t="s">
        <v>38</v>
      </c>
      <c r="C13" s="61">
        <f>C11+C12</f>
        <v>1842569</v>
      </c>
      <c r="D13" s="61">
        <f>D11+D12</f>
        <v>90518</v>
      </c>
      <c r="E13" s="60"/>
    </row>
    <row r="14" s="53" customFormat="1" ht="46" customHeight="1" spans="1:7">
      <c r="A14" s="63">
        <v>11</v>
      </c>
      <c r="B14" s="64" t="s">
        <v>39</v>
      </c>
      <c r="C14" s="66">
        <v>0</v>
      </c>
      <c r="D14" s="67"/>
      <c r="E14" s="60"/>
      <c r="G14" s="53">
        <f>C14/C13</f>
        <v>0</v>
      </c>
    </row>
    <row r="15" s="52" customFormat="1" ht="14.25" spans="3:4">
      <c r="C15" s="59"/>
      <c r="D15" s="59"/>
    </row>
    <row r="16" s="52" customFormat="1" ht="14.25" spans="3:4">
      <c r="C16" s="59"/>
      <c r="D16" s="59"/>
    </row>
    <row r="17" s="52" customFormat="1" ht="14.25" spans="3:4">
      <c r="C17" s="59"/>
      <c r="D17" s="59"/>
    </row>
    <row r="18" s="52" customFormat="1" ht="14.25" spans="3:4">
      <c r="C18" s="59"/>
      <c r="D18" s="59"/>
    </row>
    <row r="19" s="52" customFormat="1" ht="14.25" spans="3:4">
      <c r="C19" s="59"/>
      <c r="D19" s="59"/>
    </row>
  </sheetData>
  <sheetProtection password="86BE" sheet="1" objects="1"/>
  <protectedRanges>
    <protectedRange sqref="C14" name="区域1"/>
  </protectedRanges>
  <mergeCells count="2">
    <mergeCell ref="A1:E1"/>
    <mergeCell ref="C14:D14"/>
  </mergeCells>
  <pageMargins left="0.751388888888889" right="0.751388888888889" top="1" bottom="1" header="0.5" footer="0.5"/>
  <pageSetup paperSize="9" orientation="portrait" horizontalDpi="600"/>
  <headerFooter>
    <oddFooter>&amp;C响应人：(盖单位公章）         法定代表人或其委托代理人：(签字）</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60"/>
  <sheetViews>
    <sheetView showZeros="0" zoomScale="120" zoomScaleNormal="120" zoomScaleSheetLayoutView="150" workbookViewId="0">
      <pane ySplit="3" topLeftCell="A49" activePane="bottomLeft" state="frozen"/>
      <selection/>
      <selection pane="bottomLeft" activeCell="J58" sqref="J58"/>
    </sheetView>
  </sheetViews>
  <sheetFormatPr defaultColWidth="8.48333333333333" defaultRowHeight="12.75"/>
  <cols>
    <col min="1" max="1" width="5.50833333333333" style="2" customWidth="1"/>
    <col min="2" max="2" width="24.775" style="3" customWidth="1"/>
    <col min="3" max="3" width="7.66666666666667" style="2" customWidth="1"/>
    <col min="4" max="4" width="15.3" style="2" customWidth="1"/>
    <col min="5" max="5" width="22.0333333333333" style="3" customWidth="1"/>
    <col min="6" max="6" width="9.68333333333333" style="2" customWidth="1"/>
    <col min="7" max="7" width="7.94166666666667" style="2" customWidth="1"/>
    <col min="8" max="8" width="11.2916666666667" style="4" customWidth="1"/>
    <col min="9" max="9" width="10.6833333333333" style="5" customWidth="1"/>
    <col min="10" max="10" width="11.3666666666667" style="6" customWidth="1"/>
    <col min="11" max="11" width="11.3666666666667" style="7" customWidth="1"/>
    <col min="12" max="12" width="13.3583333333333" style="8" customWidth="1"/>
    <col min="13" max="14" width="8.48333333333333" style="9"/>
    <col min="15" max="16378" width="8.48333333333333" style="2"/>
    <col min="16379" max="16384" width="8.48333333333333" style="10"/>
  </cols>
  <sheetData>
    <row r="1" ht="39" customHeight="1" spans="1:11">
      <c r="A1" s="11" t="s">
        <v>40</v>
      </c>
      <c r="B1" s="12"/>
      <c r="C1" s="13"/>
      <c r="D1" s="13"/>
      <c r="E1" s="12"/>
      <c r="F1" s="13"/>
      <c r="G1" s="13"/>
      <c r="H1" s="14"/>
      <c r="I1" s="35"/>
      <c r="J1" s="36"/>
      <c r="K1" s="37"/>
    </row>
    <row r="2" s="1" customFormat="1" ht="18" customHeight="1" spans="1:14">
      <c r="A2" s="15" t="s">
        <v>41</v>
      </c>
      <c r="B2" s="16" t="s">
        <v>42</v>
      </c>
      <c r="C2" s="15" t="s">
        <v>43</v>
      </c>
      <c r="D2" s="15" t="s">
        <v>44</v>
      </c>
      <c r="E2" s="16" t="s">
        <v>45</v>
      </c>
      <c r="F2" s="15" t="s">
        <v>46</v>
      </c>
      <c r="G2" s="17" t="s">
        <v>47</v>
      </c>
      <c r="H2" s="18"/>
      <c r="I2" s="38" t="s">
        <v>48</v>
      </c>
      <c r="J2" s="39"/>
      <c r="K2" s="40" t="s">
        <v>27</v>
      </c>
      <c r="L2" s="41"/>
      <c r="M2" s="42"/>
      <c r="N2" s="42"/>
    </row>
    <row r="3" s="1" customFormat="1" ht="18" customHeight="1" spans="1:14">
      <c r="A3" s="19"/>
      <c r="B3" s="20"/>
      <c r="C3" s="19"/>
      <c r="D3" s="19"/>
      <c r="E3" s="20"/>
      <c r="F3" s="19"/>
      <c r="G3" s="21" t="s">
        <v>49</v>
      </c>
      <c r="H3" s="22" t="s">
        <v>50</v>
      </c>
      <c r="I3" s="43" t="s">
        <v>49</v>
      </c>
      <c r="J3" s="44" t="s">
        <v>50</v>
      </c>
      <c r="K3" s="40"/>
      <c r="L3" s="41"/>
      <c r="M3" s="42"/>
      <c r="N3" s="42"/>
    </row>
    <row r="4" s="1" customFormat="1" ht="24" customHeight="1" spans="1:14">
      <c r="A4" s="23" t="s">
        <v>51</v>
      </c>
      <c r="B4" s="24" t="s">
        <v>28</v>
      </c>
      <c r="C4" s="25"/>
      <c r="D4" s="25"/>
      <c r="E4" s="24"/>
      <c r="F4" s="25"/>
      <c r="G4" s="25"/>
      <c r="H4" s="26">
        <f>SUM(H5:H28)</f>
        <v>696174</v>
      </c>
      <c r="I4" s="26"/>
      <c r="J4" s="26">
        <f>SUM(J5:J28)</f>
        <v>0</v>
      </c>
      <c r="K4" s="45"/>
      <c r="L4" s="41"/>
      <c r="M4" s="42"/>
      <c r="N4" s="42"/>
    </row>
    <row r="5" s="2" customFormat="1" ht="24" customHeight="1" spans="1:14">
      <c r="A5" s="27">
        <v>1</v>
      </c>
      <c r="B5" s="28" t="s">
        <v>52</v>
      </c>
      <c r="C5" s="29" t="s">
        <v>53</v>
      </c>
      <c r="D5" s="28" t="s">
        <v>54</v>
      </c>
      <c r="E5" s="28" t="s">
        <v>55</v>
      </c>
      <c r="F5" s="29">
        <v>60</v>
      </c>
      <c r="G5" s="29">
        <v>1089</v>
      </c>
      <c r="H5" s="30">
        <f t="shared" ref="H5:H28" si="0">ROUND(F5*G5,0)</f>
        <v>65340</v>
      </c>
      <c r="I5" s="46">
        <f>ROUND(G5*投标报价汇总表!$G$14,2)</f>
        <v>0</v>
      </c>
      <c r="J5" s="47">
        <f>ROUND(F5*I5,0)</f>
        <v>0</v>
      </c>
      <c r="K5" s="48"/>
      <c r="L5" s="8"/>
      <c r="M5" s="9"/>
      <c r="N5" s="9"/>
    </row>
    <row r="6" s="2" customFormat="1" ht="24" customHeight="1" spans="1:14">
      <c r="A6" s="27">
        <v>2</v>
      </c>
      <c r="B6" s="28" t="s">
        <v>56</v>
      </c>
      <c r="C6" s="29" t="s">
        <v>53</v>
      </c>
      <c r="D6" s="28" t="s">
        <v>54</v>
      </c>
      <c r="E6" s="28" t="s">
        <v>55</v>
      </c>
      <c r="F6" s="29">
        <v>7</v>
      </c>
      <c r="G6" s="29">
        <v>5445</v>
      </c>
      <c r="H6" s="30">
        <f t="shared" si="0"/>
        <v>38115</v>
      </c>
      <c r="I6" s="46">
        <f>ROUND(G6*投标报价汇总表!$G$14,2)</f>
        <v>0</v>
      </c>
      <c r="J6" s="47">
        <f t="shared" ref="J6:J37" si="1">ROUND(F6*I6,0)</f>
        <v>0</v>
      </c>
      <c r="K6" s="48"/>
      <c r="L6" s="8"/>
      <c r="M6" s="9"/>
      <c r="N6" s="9"/>
    </row>
    <row r="7" s="2" customFormat="1" ht="24" customHeight="1" spans="1:14">
      <c r="A7" s="27">
        <v>3</v>
      </c>
      <c r="B7" s="28" t="s">
        <v>57</v>
      </c>
      <c r="C7" s="29" t="s">
        <v>58</v>
      </c>
      <c r="D7" s="28" t="s">
        <v>59</v>
      </c>
      <c r="E7" s="28" t="s">
        <v>55</v>
      </c>
      <c r="F7" s="29">
        <v>1</v>
      </c>
      <c r="G7" s="29">
        <v>5940</v>
      </c>
      <c r="H7" s="30">
        <f t="shared" si="0"/>
        <v>5940</v>
      </c>
      <c r="I7" s="46">
        <f>ROUND(G7*投标报价汇总表!$G$14,2)</f>
        <v>0</v>
      </c>
      <c r="J7" s="47">
        <f t="shared" si="1"/>
        <v>0</v>
      </c>
      <c r="K7" s="48"/>
      <c r="L7" s="8"/>
      <c r="M7" s="9"/>
      <c r="N7" s="9"/>
    </row>
    <row r="8" s="2" customFormat="1" ht="24" customHeight="1" spans="1:14">
      <c r="A8" s="27">
        <v>4</v>
      </c>
      <c r="B8" s="28" t="s">
        <v>60</v>
      </c>
      <c r="C8" s="29" t="s">
        <v>58</v>
      </c>
      <c r="D8" s="28" t="s">
        <v>59</v>
      </c>
      <c r="E8" s="28" t="s">
        <v>55</v>
      </c>
      <c r="F8" s="29">
        <v>16</v>
      </c>
      <c r="G8" s="29">
        <v>396</v>
      </c>
      <c r="H8" s="30">
        <f t="shared" si="0"/>
        <v>6336</v>
      </c>
      <c r="I8" s="46">
        <f>ROUND(G8*投标报价汇总表!$G$14,2)</f>
        <v>0</v>
      </c>
      <c r="J8" s="47">
        <f t="shared" si="1"/>
        <v>0</v>
      </c>
      <c r="K8" s="48"/>
      <c r="L8" s="8"/>
      <c r="M8" s="9"/>
      <c r="N8" s="9"/>
    </row>
    <row r="9" s="2" customFormat="1" ht="24" customHeight="1" spans="1:14">
      <c r="A9" s="27">
        <v>5</v>
      </c>
      <c r="B9" s="28" t="s">
        <v>61</v>
      </c>
      <c r="C9" s="29" t="s">
        <v>58</v>
      </c>
      <c r="D9" s="28" t="s">
        <v>59</v>
      </c>
      <c r="E9" s="28" t="s">
        <v>55</v>
      </c>
      <c r="F9" s="29">
        <v>2</v>
      </c>
      <c r="G9" s="29">
        <v>8910</v>
      </c>
      <c r="H9" s="30">
        <f t="shared" si="0"/>
        <v>17820</v>
      </c>
      <c r="I9" s="46">
        <f>ROUND(G9*投标报价汇总表!$G$14,2)</f>
        <v>0</v>
      </c>
      <c r="J9" s="47">
        <f t="shared" si="1"/>
        <v>0</v>
      </c>
      <c r="K9" s="48"/>
      <c r="L9" s="8"/>
      <c r="M9" s="9"/>
      <c r="N9" s="9"/>
    </row>
    <row r="10" s="2" customFormat="1" ht="24" customHeight="1" spans="1:14">
      <c r="A10" s="27">
        <v>6</v>
      </c>
      <c r="B10" s="28" t="s">
        <v>62</v>
      </c>
      <c r="C10" s="29" t="s">
        <v>63</v>
      </c>
      <c r="D10" s="28" t="s">
        <v>64</v>
      </c>
      <c r="E10" s="28" t="s">
        <v>55</v>
      </c>
      <c r="F10" s="29">
        <v>10</v>
      </c>
      <c r="G10" s="29">
        <v>5940</v>
      </c>
      <c r="H10" s="30">
        <f t="shared" si="0"/>
        <v>59400</v>
      </c>
      <c r="I10" s="46">
        <f>ROUND(G10*投标报价汇总表!$G$14,2)</f>
        <v>0</v>
      </c>
      <c r="J10" s="47">
        <f t="shared" si="1"/>
        <v>0</v>
      </c>
      <c r="K10" s="48"/>
      <c r="L10" s="8"/>
      <c r="M10" s="9"/>
      <c r="N10" s="9"/>
    </row>
    <row r="11" s="2" customFormat="1" ht="24" customHeight="1" spans="1:14">
      <c r="A11" s="27">
        <v>7</v>
      </c>
      <c r="B11" s="28" t="s">
        <v>65</v>
      </c>
      <c r="C11" s="29" t="s">
        <v>63</v>
      </c>
      <c r="D11" s="28" t="s">
        <v>64</v>
      </c>
      <c r="E11" s="28" t="s">
        <v>55</v>
      </c>
      <c r="F11" s="29">
        <v>12</v>
      </c>
      <c r="G11" s="29">
        <v>11880</v>
      </c>
      <c r="H11" s="30">
        <f t="shared" si="0"/>
        <v>142560</v>
      </c>
      <c r="I11" s="46">
        <f>ROUND(G11*投标报价汇总表!$G$14,2)</f>
        <v>0</v>
      </c>
      <c r="J11" s="47">
        <f t="shared" si="1"/>
        <v>0</v>
      </c>
      <c r="K11" s="48"/>
      <c r="L11" s="8"/>
      <c r="M11" s="9"/>
      <c r="N11" s="9"/>
    </row>
    <row r="12" s="2" customFormat="1" ht="24" customHeight="1" spans="1:14">
      <c r="A12" s="27">
        <v>8</v>
      </c>
      <c r="B12" s="28" t="s">
        <v>66</v>
      </c>
      <c r="C12" s="29" t="s">
        <v>53</v>
      </c>
      <c r="D12" s="28" t="s">
        <v>54</v>
      </c>
      <c r="E12" s="28" t="s">
        <v>55</v>
      </c>
      <c r="F12" s="29">
        <v>4</v>
      </c>
      <c r="G12" s="29">
        <v>1980</v>
      </c>
      <c r="H12" s="30">
        <f t="shared" si="0"/>
        <v>7920</v>
      </c>
      <c r="I12" s="46">
        <f>ROUND(G12*投标报价汇总表!$G$14,2)</f>
        <v>0</v>
      </c>
      <c r="J12" s="47">
        <f t="shared" si="1"/>
        <v>0</v>
      </c>
      <c r="K12" s="48"/>
      <c r="L12" s="8"/>
      <c r="M12" s="9"/>
      <c r="N12" s="9"/>
    </row>
    <row r="13" s="2" customFormat="1" ht="24" customHeight="1" spans="1:14">
      <c r="A13" s="27">
        <v>9</v>
      </c>
      <c r="B13" s="28" t="s">
        <v>67</v>
      </c>
      <c r="C13" s="29" t="s">
        <v>53</v>
      </c>
      <c r="D13" s="28" t="s">
        <v>54</v>
      </c>
      <c r="E13" s="28" t="s">
        <v>55</v>
      </c>
      <c r="F13" s="29">
        <v>8</v>
      </c>
      <c r="G13" s="29">
        <v>2970</v>
      </c>
      <c r="H13" s="30">
        <f t="shared" si="0"/>
        <v>23760</v>
      </c>
      <c r="I13" s="46">
        <f>ROUND(G13*投标报价汇总表!$G$14,2)</f>
        <v>0</v>
      </c>
      <c r="J13" s="47">
        <f t="shared" si="1"/>
        <v>0</v>
      </c>
      <c r="K13" s="48"/>
      <c r="L13" s="8"/>
      <c r="M13" s="9"/>
      <c r="N13" s="9"/>
    </row>
    <row r="14" s="2" customFormat="1" ht="24" customHeight="1" spans="1:14">
      <c r="A14" s="27">
        <v>10</v>
      </c>
      <c r="B14" s="28" t="s">
        <v>68</v>
      </c>
      <c r="C14" s="29" t="s">
        <v>58</v>
      </c>
      <c r="D14" s="28" t="s">
        <v>59</v>
      </c>
      <c r="E14" s="28" t="s">
        <v>55</v>
      </c>
      <c r="F14" s="29">
        <v>2</v>
      </c>
      <c r="G14" s="29">
        <v>7425</v>
      </c>
      <c r="H14" s="30">
        <f t="shared" si="0"/>
        <v>14850</v>
      </c>
      <c r="I14" s="46">
        <f>ROUND(G14*投标报价汇总表!$G$14,2)</f>
        <v>0</v>
      </c>
      <c r="J14" s="47">
        <f t="shared" si="1"/>
        <v>0</v>
      </c>
      <c r="K14" s="49" t="s">
        <v>69</v>
      </c>
      <c r="L14" s="8"/>
      <c r="M14" s="9"/>
      <c r="N14" s="9"/>
    </row>
    <row r="15" s="2" customFormat="1" ht="24" customHeight="1" spans="1:14">
      <c r="A15" s="27">
        <v>11</v>
      </c>
      <c r="B15" s="28" t="s">
        <v>70</v>
      </c>
      <c r="C15" s="29" t="s">
        <v>71</v>
      </c>
      <c r="D15" s="28" t="s">
        <v>72</v>
      </c>
      <c r="E15" s="28" t="s">
        <v>55</v>
      </c>
      <c r="F15" s="29">
        <v>1500</v>
      </c>
      <c r="G15" s="29">
        <v>35</v>
      </c>
      <c r="H15" s="30">
        <f t="shared" si="0"/>
        <v>52500</v>
      </c>
      <c r="I15" s="46">
        <f>ROUND(G15*投标报价汇总表!$G$14,2)</f>
        <v>0</v>
      </c>
      <c r="J15" s="47">
        <f t="shared" si="1"/>
        <v>0</v>
      </c>
      <c r="K15" s="48"/>
      <c r="L15" s="8"/>
      <c r="M15" s="9"/>
      <c r="N15" s="9"/>
    </row>
    <row r="16" s="2" customFormat="1" ht="24" customHeight="1" spans="1:14">
      <c r="A16" s="27">
        <v>12</v>
      </c>
      <c r="B16" s="28" t="s">
        <v>73</v>
      </c>
      <c r="C16" s="29" t="s">
        <v>71</v>
      </c>
      <c r="D16" s="28" t="s">
        <v>72</v>
      </c>
      <c r="E16" s="28" t="s">
        <v>55</v>
      </c>
      <c r="F16" s="29">
        <v>1500</v>
      </c>
      <c r="G16" s="29">
        <v>6.75</v>
      </c>
      <c r="H16" s="30">
        <f t="shared" si="0"/>
        <v>10125</v>
      </c>
      <c r="I16" s="46">
        <f>ROUND(G16*投标报价汇总表!$G$14,2)</f>
        <v>0</v>
      </c>
      <c r="J16" s="47">
        <f t="shared" si="1"/>
        <v>0</v>
      </c>
      <c r="K16" s="48"/>
      <c r="L16" s="8"/>
      <c r="M16" s="9"/>
      <c r="N16" s="9"/>
    </row>
    <row r="17" s="2" customFormat="1" ht="24" customHeight="1" spans="1:14">
      <c r="A17" s="27">
        <v>13</v>
      </c>
      <c r="B17" s="28" t="s">
        <v>74</v>
      </c>
      <c r="C17" s="29" t="s">
        <v>71</v>
      </c>
      <c r="D17" s="28" t="s">
        <v>72</v>
      </c>
      <c r="E17" s="28" t="s">
        <v>55</v>
      </c>
      <c r="F17" s="29">
        <v>12750</v>
      </c>
      <c r="G17" s="29">
        <v>7</v>
      </c>
      <c r="H17" s="30">
        <f t="shared" si="0"/>
        <v>89250</v>
      </c>
      <c r="I17" s="46">
        <f>J17/F17</f>
        <v>0</v>
      </c>
      <c r="J17" s="47">
        <f>IF(投标报价汇总表!C14-(SUM(J5:J16)+SUM(J18:J28)+J29+J42+J46+J49+J52+J56+投标报价汇总表!D12)&lt;0,0,投标报价汇总表!C14-(SUM(J5:J16)+SUM(J18:J28)+J29+J42+J46+J49+J52+J56+投标报价汇总表!D12))</f>
        <v>0</v>
      </c>
      <c r="K17" s="48"/>
      <c r="L17" s="8"/>
      <c r="M17" s="9"/>
      <c r="N17" s="9"/>
    </row>
    <row r="18" s="2" customFormat="1" ht="24" customHeight="1" spans="1:14">
      <c r="A18" s="27">
        <v>14</v>
      </c>
      <c r="B18" s="28" t="s">
        <v>75</v>
      </c>
      <c r="C18" s="29" t="s">
        <v>71</v>
      </c>
      <c r="D18" s="28" t="s">
        <v>72</v>
      </c>
      <c r="E18" s="28" t="s">
        <v>55</v>
      </c>
      <c r="F18" s="29">
        <v>4000</v>
      </c>
      <c r="G18" s="29">
        <v>6</v>
      </c>
      <c r="H18" s="30">
        <f t="shared" si="0"/>
        <v>24000</v>
      </c>
      <c r="I18" s="46">
        <f>ROUND(G18*投标报价汇总表!$G$14,2)</f>
        <v>0</v>
      </c>
      <c r="J18" s="47">
        <f t="shared" si="1"/>
        <v>0</v>
      </c>
      <c r="K18" s="48"/>
      <c r="L18" s="8"/>
      <c r="M18" s="9"/>
      <c r="N18" s="9"/>
    </row>
    <row r="19" s="2" customFormat="1" ht="24" customHeight="1" spans="1:14">
      <c r="A19" s="27">
        <v>15</v>
      </c>
      <c r="B19" s="28" t="s">
        <v>76</v>
      </c>
      <c r="C19" s="29" t="s">
        <v>71</v>
      </c>
      <c r="D19" s="28" t="s">
        <v>72</v>
      </c>
      <c r="E19" s="28" t="s">
        <v>55</v>
      </c>
      <c r="F19" s="29">
        <v>500</v>
      </c>
      <c r="G19" s="29">
        <v>5.7</v>
      </c>
      <c r="H19" s="30">
        <f t="shared" si="0"/>
        <v>2850</v>
      </c>
      <c r="I19" s="46">
        <f>ROUND(G19*投标报价汇总表!$G$14,2)</f>
        <v>0</v>
      </c>
      <c r="J19" s="47">
        <f t="shared" si="1"/>
        <v>0</v>
      </c>
      <c r="K19" s="48"/>
      <c r="L19" s="8"/>
      <c r="M19" s="9"/>
      <c r="N19" s="9"/>
    </row>
    <row r="20" s="2" customFormat="1" ht="24" customHeight="1" spans="1:14">
      <c r="A20" s="27">
        <v>16</v>
      </c>
      <c r="B20" s="28" t="s">
        <v>77</v>
      </c>
      <c r="C20" s="29" t="s">
        <v>71</v>
      </c>
      <c r="D20" s="28" t="s">
        <v>72</v>
      </c>
      <c r="E20" s="28" t="s">
        <v>55</v>
      </c>
      <c r="F20" s="29">
        <v>3000</v>
      </c>
      <c r="G20" s="29">
        <v>14</v>
      </c>
      <c r="H20" s="30">
        <f t="shared" si="0"/>
        <v>42000</v>
      </c>
      <c r="I20" s="46">
        <f>ROUND(G20*投标报价汇总表!$G$14,2)</f>
        <v>0</v>
      </c>
      <c r="J20" s="47">
        <f t="shared" si="1"/>
        <v>0</v>
      </c>
      <c r="K20" s="48"/>
      <c r="L20" s="8"/>
      <c r="M20" s="9"/>
      <c r="N20" s="9"/>
    </row>
    <row r="21" s="2" customFormat="1" ht="24" customHeight="1" spans="1:14">
      <c r="A21" s="27">
        <v>17</v>
      </c>
      <c r="B21" s="28" t="s">
        <v>78</v>
      </c>
      <c r="C21" s="29" t="s">
        <v>71</v>
      </c>
      <c r="D21" s="28" t="s">
        <v>72</v>
      </c>
      <c r="E21" s="28" t="s">
        <v>55</v>
      </c>
      <c r="F21" s="29">
        <v>2200</v>
      </c>
      <c r="G21" s="29">
        <v>3</v>
      </c>
      <c r="H21" s="30">
        <f t="shared" si="0"/>
        <v>6600</v>
      </c>
      <c r="I21" s="46">
        <f>ROUND(G21*投标报价汇总表!$G$14,2)</f>
        <v>0</v>
      </c>
      <c r="J21" s="47">
        <f t="shared" si="1"/>
        <v>0</v>
      </c>
      <c r="K21" s="48"/>
      <c r="L21" s="8"/>
      <c r="M21" s="9"/>
      <c r="N21" s="9"/>
    </row>
    <row r="22" s="2" customFormat="1" ht="24" customHeight="1" spans="1:14">
      <c r="A22" s="27">
        <v>18</v>
      </c>
      <c r="B22" s="28" t="s">
        <v>79</v>
      </c>
      <c r="C22" s="29" t="s">
        <v>71</v>
      </c>
      <c r="D22" s="28" t="s">
        <v>72</v>
      </c>
      <c r="E22" s="28" t="s">
        <v>55</v>
      </c>
      <c r="F22" s="29">
        <v>2200</v>
      </c>
      <c r="G22" s="29">
        <v>4.65</v>
      </c>
      <c r="H22" s="30">
        <f t="shared" si="0"/>
        <v>10230</v>
      </c>
      <c r="I22" s="46">
        <f>ROUND(G22*投标报价汇总表!$G$14,2)</f>
        <v>0</v>
      </c>
      <c r="J22" s="47">
        <f t="shared" si="1"/>
        <v>0</v>
      </c>
      <c r="K22" s="48"/>
      <c r="L22" s="8"/>
      <c r="M22" s="9"/>
      <c r="N22" s="9"/>
    </row>
    <row r="23" s="2" customFormat="1" ht="24" customHeight="1" spans="1:14">
      <c r="A23" s="27">
        <v>19</v>
      </c>
      <c r="B23" s="28" t="s">
        <v>80</v>
      </c>
      <c r="C23" s="29" t="s">
        <v>63</v>
      </c>
      <c r="D23" s="28" t="s">
        <v>64</v>
      </c>
      <c r="E23" s="28" t="s">
        <v>55</v>
      </c>
      <c r="F23" s="29">
        <v>121</v>
      </c>
      <c r="G23" s="29">
        <v>218</v>
      </c>
      <c r="H23" s="30">
        <f t="shared" si="0"/>
        <v>26378</v>
      </c>
      <c r="I23" s="46">
        <f>ROUND(G23*投标报价汇总表!$G$14,2)</f>
        <v>0</v>
      </c>
      <c r="J23" s="47">
        <f t="shared" si="1"/>
        <v>0</v>
      </c>
      <c r="K23" s="48"/>
      <c r="L23" s="8"/>
      <c r="M23" s="9"/>
      <c r="N23" s="9"/>
    </row>
    <row r="24" s="2" customFormat="1" ht="24" customHeight="1" spans="1:14">
      <c r="A24" s="27">
        <v>20</v>
      </c>
      <c r="B24" s="28" t="s">
        <v>81</v>
      </c>
      <c r="C24" s="29" t="s">
        <v>82</v>
      </c>
      <c r="D24" s="28" t="s">
        <v>83</v>
      </c>
      <c r="E24" s="28" t="s">
        <v>55</v>
      </c>
      <c r="F24" s="29">
        <v>1600</v>
      </c>
      <c r="G24" s="29">
        <v>8</v>
      </c>
      <c r="H24" s="30">
        <f t="shared" si="0"/>
        <v>12800</v>
      </c>
      <c r="I24" s="46">
        <f>ROUND(G24*投标报价汇总表!$G$14,2)</f>
        <v>0</v>
      </c>
      <c r="J24" s="47">
        <f t="shared" si="1"/>
        <v>0</v>
      </c>
      <c r="K24" s="48"/>
      <c r="L24" s="8"/>
      <c r="M24" s="9"/>
      <c r="N24" s="9"/>
    </row>
    <row r="25" s="2" customFormat="1" ht="24" customHeight="1" spans="1:14">
      <c r="A25" s="27">
        <v>21</v>
      </c>
      <c r="B25" s="28" t="s">
        <v>84</v>
      </c>
      <c r="C25" s="29" t="s">
        <v>82</v>
      </c>
      <c r="D25" s="28" t="s">
        <v>83</v>
      </c>
      <c r="E25" s="28" t="s">
        <v>55</v>
      </c>
      <c r="F25" s="29">
        <v>300</v>
      </c>
      <c r="G25" s="29">
        <v>18</v>
      </c>
      <c r="H25" s="30">
        <f t="shared" si="0"/>
        <v>5400</v>
      </c>
      <c r="I25" s="46">
        <f>ROUND(G25*投标报价汇总表!$G$14,2)</f>
        <v>0</v>
      </c>
      <c r="J25" s="47">
        <f t="shared" si="1"/>
        <v>0</v>
      </c>
      <c r="K25" s="48"/>
      <c r="L25" s="8"/>
      <c r="M25" s="9"/>
      <c r="N25" s="9"/>
    </row>
    <row r="26" s="2" customFormat="1" ht="24" customHeight="1" spans="1:14">
      <c r="A26" s="27">
        <v>22</v>
      </c>
      <c r="B26" s="28" t="s">
        <v>85</v>
      </c>
      <c r="C26" s="29" t="s">
        <v>63</v>
      </c>
      <c r="D26" s="28" t="s">
        <v>64</v>
      </c>
      <c r="E26" s="28" t="s">
        <v>55</v>
      </c>
      <c r="F26" s="29">
        <v>1000</v>
      </c>
      <c r="G26" s="29">
        <v>20</v>
      </c>
      <c r="H26" s="30">
        <f t="shared" si="0"/>
        <v>20000</v>
      </c>
      <c r="I26" s="46">
        <f>ROUND(G26*投标报价汇总表!$G$14,2)</f>
        <v>0</v>
      </c>
      <c r="J26" s="47">
        <f t="shared" si="1"/>
        <v>0</v>
      </c>
      <c r="K26" s="48"/>
      <c r="L26" s="8"/>
      <c r="M26" s="9"/>
      <c r="N26" s="9"/>
    </row>
    <row r="27" s="2" customFormat="1" ht="24" customHeight="1" spans="1:14">
      <c r="A27" s="27">
        <v>23</v>
      </c>
      <c r="B27" s="28" t="s">
        <v>86</v>
      </c>
      <c r="C27" s="29" t="s">
        <v>82</v>
      </c>
      <c r="D27" s="28" t="s">
        <v>83</v>
      </c>
      <c r="E27" s="28" t="s">
        <v>55</v>
      </c>
      <c r="F27" s="29">
        <v>500</v>
      </c>
      <c r="G27" s="29">
        <v>12</v>
      </c>
      <c r="H27" s="30">
        <f t="shared" si="0"/>
        <v>6000</v>
      </c>
      <c r="I27" s="46">
        <f>ROUND(G27*投标报价汇总表!$G$14,2)</f>
        <v>0</v>
      </c>
      <c r="J27" s="47">
        <f t="shared" si="1"/>
        <v>0</v>
      </c>
      <c r="K27" s="48"/>
      <c r="L27" s="8"/>
      <c r="M27" s="9"/>
      <c r="N27" s="9"/>
    </row>
    <row r="28" s="2" customFormat="1" ht="24" customHeight="1" spans="1:14">
      <c r="A28" s="27">
        <v>24</v>
      </c>
      <c r="B28" s="28" t="s">
        <v>87</v>
      </c>
      <c r="C28" s="29" t="s">
        <v>63</v>
      </c>
      <c r="D28" s="28" t="s">
        <v>64</v>
      </c>
      <c r="E28" s="28" t="s">
        <v>55</v>
      </c>
      <c r="F28" s="29">
        <v>2000</v>
      </c>
      <c r="G28" s="29">
        <v>3</v>
      </c>
      <c r="H28" s="30">
        <f t="shared" si="0"/>
        <v>6000</v>
      </c>
      <c r="I28" s="46">
        <f>ROUND(G28*投标报价汇总表!$G$14,2)</f>
        <v>0</v>
      </c>
      <c r="J28" s="47">
        <f t="shared" si="1"/>
        <v>0</v>
      </c>
      <c r="K28" s="48"/>
      <c r="L28" s="8"/>
      <c r="M28" s="9"/>
      <c r="N28" s="9"/>
    </row>
    <row r="29" s="1" customFormat="1" ht="24" customHeight="1" spans="1:14">
      <c r="A29" s="23" t="s">
        <v>88</v>
      </c>
      <c r="B29" s="24" t="s">
        <v>29</v>
      </c>
      <c r="C29" s="25"/>
      <c r="D29" s="25"/>
      <c r="E29" s="24"/>
      <c r="F29" s="25"/>
      <c r="G29" s="25"/>
      <c r="H29" s="26">
        <f>SUM(H30:H41)</f>
        <v>214677</v>
      </c>
      <c r="I29" s="46"/>
      <c r="J29" s="26">
        <f>SUM(J30:J41)</f>
        <v>0</v>
      </c>
      <c r="K29" s="45"/>
      <c r="L29" s="41"/>
      <c r="M29" s="42"/>
      <c r="N29" s="42"/>
    </row>
    <row r="30" s="2" customFormat="1" ht="24" customHeight="1" spans="1:14">
      <c r="A30" s="27">
        <v>1</v>
      </c>
      <c r="B30" s="28" t="s">
        <v>89</v>
      </c>
      <c r="C30" s="29" t="s">
        <v>58</v>
      </c>
      <c r="D30" s="28" t="s">
        <v>59</v>
      </c>
      <c r="E30" s="28" t="s">
        <v>55</v>
      </c>
      <c r="F30" s="29">
        <v>2</v>
      </c>
      <c r="G30" s="29">
        <v>33268</v>
      </c>
      <c r="H30" s="30">
        <f t="shared" ref="H30:H41" si="2">ROUND(F30*G30,0)</f>
        <v>66536</v>
      </c>
      <c r="I30" s="46">
        <f>ROUND(G30*投标报价汇总表!$G$14,2)</f>
        <v>0</v>
      </c>
      <c r="J30" s="47">
        <f t="shared" si="1"/>
        <v>0</v>
      </c>
      <c r="K30" s="48"/>
      <c r="L30" s="8"/>
      <c r="M30" s="9"/>
      <c r="N30" s="9"/>
    </row>
    <row r="31" s="2" customFormat="1" ht="24" customHeight="1" spans="1:14">
      <c r="A31" s="27">
        <v>2</v>
      </c>
      <c r="B31" s="28" t="s">
        <v>90</v>
      </c>
      <c r="C31" s="29" t="s">
        <v>91</v>
      </c>
      <c r="D31" s="28" t="s">
        <v>92</v>
      </c>
      <c r="E31" s="28" t="s">
        <v>55</v>
      </c>
      <c r="F31" s="29">
        <v>2</v>
      </c>
      <c r="G31" s="29">
        <v>15737</v>
      </c>
      <c r="H31" s="30">
        <f t="shared" si="2"/>
        <v>31474</v>
      </c>
      <c r="I31" s="46">
        <f>ROUND(G31*投标报价汇总表!$G$14,2)</f>
        <v>0</v>
      </c>
      <c r="J31" s="47">
        <f t="shared" si="1"/>
        <v>0</v>
      </c>
      <c r="K31" s="48"/>
      <c r="L31" s="8"/>
      <c r="M31" s="9"/>
      <c r="N31" s="9"/>
    </row>
    <row r="32" s="2" customFormat="1" ht="24" customHeight="1" spans="1:14">
      <c r="A32" s="27">
        <v>3</v>
      </c>
      <c r="B32" s="28" t="s">
        <v>93</v>
      </c>
      <c r="C32" s="29" t="s">
        <v>58</v>
      </c>
      <c r="D32" s="28" t="s">
        <v>59</v>
      </c>
      <c r="E32" s="28" t="s">
        <v>55</v>
      </c>
      <c r="F32" s="29">
        <v>2</v>
      </c>
      <c r="G32" s="29">
        <v>2772</v>
      </c>
      <c r="H32" s="30">
        <f t="shared" si="2"/>
        <v>5544</v>
      </c>
      <c r="I32" s="46">
        <f>ROUND(G32*投标报价汇总表!$G$14,2)</f>
        <v>0</v>
      </c>
      <c r="J32" s="47">
        <f t="shared" si="1"/>
        <v>0</v>
      </c>
      <c r="K32" s="48"/>
      <c r="L32" s="8"/>
      <c r="M32" s="9"/>
      <c r="N32" s="9"/>
    </row>
    <row r="33" s="2" customFormat="1" ht="24" customHeight="1" spans="1:14">
      <c r="A33" s="27">
        <v>4</v>
      </c>
      <c r="B33" s="28" t="s">
        <v>94</v>
      </c>
      <c r="C33" s="29" t="s">
        <v>91</v>
      </c>
      <c r="D33" s="28" t="s">
        <v>92</v>
      </c>
      <c r="E33" s="28" t="s">
        <v>55</v>
      </c>
      <c r="F33" s="29">
        <v>4</v>
      </c>
      <c r="G33" s="29">
        <v>1188</v>
      </c>
      <c r="H33" s="30">
        <f t="shared" si="2"/>
        <v>4752</v>
      </c>
      <c r="I33" s="46">
        <f>ROUND(G33*投标报价汇总表!$G$14,2)</f>
        <v>0</v>
      </c>
      <c r="J33" s="47">
        <f t="shared" si="1"/>
        <v>0</v>
      </c>
      <c r="K33" s="48"/>
      <c r="L33" s="8"/>
      <c r="M33" s="9"/>
      <c r="N33" s="9"/>
    </row>
    <row r="34" s="2" customFormat="1" ht="24" customHeight="1" spans="1:14">
      <c r="A34" s="27">
        <v>5</v>
      </c>
      <c r="B34" s="28" t="s">
        <v>95</v>
      </c>
      <c r="C34" s="29" t="s">
        <v>58</v>
      </c>
      <c r="D34" s="28" t="s">
        <v>59</v>
      </c>
      <c r="E34" s="28" t="s">
        <v>55</v>
      </c>
      <c r="F34" s="29">
        <v>2</v>
      </c>
      <c r="G34" s="29">
        <v>6930</v>
      </c>
      <c r="H34" s="30">
        <f t="shared" si="2"/>
        <v>13860</v>
      </c>
      <c r="I34" s="46">
        <f>ROUND(G34*投标报价汇总表!$G$14,2)</f>
        <v>0</v>
      </c>
      <c r="J34" s="47">
        <f t="shared" si="1"/>
        <v>0</v>
      </c>
      <c r="K34" s="48"/>
      <c r="L34" s="8"/>
      <c r="M34" s="9"/>
      <c r="N34" s="9"/>
    </row>
    <row r="35" s="2" customFormat="1" ht="24" customHeight="1" spans="1:14">
      <c r="A35" s="27">
        <v>6</v>
      </c>
      <c r="B35" s="28" t="s">
        <v>96</v>
      </c>
      <c r="C35" s="29" t="s">
        <v>58</v>
      </c>
      <c r="D35" s="28" t="s">
        <v>59</v>
      </c>
      <c r="E35" s="28" t="s">
        <v>55</v>
      </c>
      <c r="F35" s="29">
        <v>2</v>
      </c>
      <c r="G35" s="29">
        <v>9900</v>
      </c>
      <c r="H35" s="30">
        <f t="shared" si="2"/>
        <v>19800</v>
      </c>
      <c r="I35" s="46">
        <f>ROUND(G35*投标报价汇总表!$G$14,2)</f>
        <v>0</v>
      </c>
      <c r="J35" s="47">
        <f t="shared" si="1"/>
        <v>0</v>
      </c>
      <c r="K35" s="48"/>
      <c r="L35" s="8"/>
      <c r="M35" s="9"/>
      <c r="N35" s="9"/>
    </row>
    <row r="36" s="2" customFormat="1" ht="24" customHeight="1" spans="1:14">
      <c r="A36" s="27">
        <v>7</v>
      </c>
      <c r="B36" s="28" t="s">
        <v>97</v>
      </c>
      <c r="C36" s="29" t="s">
        <v>58</v>
      </c>
      <c r="D36" s="28" t="s">
        <v>59</v>
      </c>
      <c r="E36" s="28" t="s">
        <v>55</v>
      </c>
      <c r="F36" s="29">
        <v>8</v>
      </c>
      <c r="G36" s="29">
        <v>1485</v>
      </c>
      <c r="H36" s="30">
        <f t="shared" si="2"/>
        <v>11880</v>
      </c>
      <c r="I36" s="46">
        <f>ROUND(G36*投标报价汇总表!$G$14,2)</f>
        <v>0</v>
      </c>
      <c r="J36" s="47">
        <f t="shared" si="1"/>
        <v>0</v>
      </c>
      <c r="K36" s="48"/>
      <c r="L36" s="8"/>
      <c r="M36" s="9"/>
      <c r="N36" s="9"/>
    </row>
    <row r="37" s="2" customFormat="1" ht="24" customHeight="1" spans="1:14">
      <c r="A37" s="27">
        <v>8</v>
      </c>
      <c r="B37" s="28" t="s">
        <v>98</v>
      </c>
      <c r="C37" s="29" t="s">
        <v>58</v>
      </c>
      <c r="D37" s="28" t="s">
        <v>59</v>
      </c>
      <c r="E37" s="28" t="s">
        <v>55</v>
      </c>
      <c r="F37" s="29">
        <v>1</v>
      </c>
      <c r="G37" s="29">
        <v>43258</v>
      </c>
      <c r="H37" s="30">
        <f t="shared" si="2"/>
        <v>43258</v>
      </c>
      <c r="I37" s="46">
        <f>ROUND(G37*投标报价汇总表!$G$14,2)</f>
        <v>0</v>
      </c>
      <c r="J37" s="47">
        <f t="shared" si="1"/>
        <v>0</v>
      </c>
      <c r="K37" s="48"/>
      <c r="L37" s="8"/>
      <c r="M37" s="9"/>
      <c r="N37" s="9"/>
    </row>
    <row r="38" s="2" customFormat="1" ht="24" customHeight="1" spans="1:14">
      <c r="A38" s="27">
        <v>9</v>
      </c>
      <c r="B38" s="28" t="s">
        <v>99</v>
      </c>
      <c r="C38" s="29" t="s">
        <v>58</v>
      </c>
      <c r="D38" s="28" t="s">
        <v>59</v>
      </c>
      <c r="E38" s="28" t="s">
        <v>55</v>
      </c>
      <c r="F38" s="29">
        <v>1</v>
      </c>
      <c r="G38" s="29">
        <v>5940</v>
      </c>
      <c r="H38" s="30">
        <f t="shared" si="2"/>
        <v>5940</v>
      </c>
      <c r="I38" s="46">
        <f>ROUND(G38*投标报价汇总表!$G$14,2)</f>
        <v>0</v>
      </c>
      <c r="J38" s="47">
        <f t="shared" ref="J38:J57" si="3">ROUND(F38*I38,0)</f>
        <v>0</v>
      </c>
      <c r="K38" s="48"/>
      <c r="L38" s="8"/>
      <c r="M38" s="9"/>
      <c r="N38" s="9"/>
    </row>
    <row r="39" s="2" customFormat="1" ht="24" customHeight="1" spans="1:14">
      <c r="A39" s="27">
        <v>10</v>
      </c>
      <c r="B39" s="28" t="s">
        <v>100</v>
      </c>
      <c r="C39" s="29" t="s">
        <v>58</v>
      </c>
      <c r="D39" s="28" t="s">
        <v>59</v>
      </c>
      <c r="E39" s="28" t="s">
        <v>55</v>
      </c>
      <c r="F39" s="29">
        <v>1</v>
      </c>
      <c r="G39" s="29">
        <v>2228</v>
      </c>
      <c r="H39" s="30">
        <f t="shared" si="2"/>
        <v>2228</v>
      </c>
      <c r="I39" s="46">
        <f>ROUND(G39*投标报价汇总表!$G$14,2)</f>
        <v>0</v>
      </c>
      <c r="J39" s="47">
        <f t="shared" si="3"/>
        <v>0</v>
      </c>
      <c r="K39" s="48"/>
      <c r="L39" s="8"/>
      <c r="M39" s="9"/>
      <c r="N39" s="9"/>
    </row>
    <row r="40" s="2" customFormat="1" ht="24" customHeight="1" spans="1:14">
      <c r="A40" s="27">
        <v>11</v>
      </c>
      <c r="B40" s="28" t="s">
        <v>101</v>
      </c>
      <c r="C40" s="29" t="s">
        <v>58</v>
      </c>
      <c r="D40" s="28" t="s">
        <v>59</v>
      </c>
      <c r="E40" s="28" t="s">
        <v>55</v>
      </c>
      <c r="F40" s="29">
        <v>1</v>
      </c>
      <c r="G40" s="29">
        <v>1980</v>
      </c>
      <c r="H40" s="30">
        <f t="shared" si="2"/>
        <v>1980</v>
      </c>
      <c r="I40" s="46">
        <f>ROUND(G40*投标报价汇总表!$G$14,2)</f>
        <v>0</v>
      </c>
      <c r="J40" s="47">
        <f t="shared" si="3"/>
        <v>0</v>
      </c>
      <c r="K40" s="48"/>
      <c r="L40" s="8"/>
      <c r="M40" s="9"/>
      <c r="N40" s="9"/>
    </row>
    <row r="41" s="2" customFormat="1" ht="24" customHeight="1" spans="1:14">
      <c r="A41" s="27">
        <v>12</v>
      </c>
      <c r="B41" s="28" t="s">
        <v>102</v>
      </c>
      <c r="C41" s="29" t="s">
        <v>58</v>
      </c>
      <c r="D41" s="28" t="s">
        <v>59</v>
      </c>
      <c r="E41" s="28" t="s">
        <v>55</v>
      </c>
      <c r="F41" s="29">
        <v>1</v>
      </c>
      <c r="G41" s="29">
        <v>7425</v>
      </c>
      <c r="H41" s="30">
        <f t="shared" si="2"/>
        <v>7425</v>
      </c>
      <c r="I41" s="46">
        <f>ROUND(G41*投标报价汇总表!$G$14,2)</f>
        <v>0</v>
      </c>
      <c r="J41" s="47">
        <f t="shared" si="3"/>
        <v>0</v>
      </c>
      <c r="K41" s="48"/>
      <c r="L41" s="8"/>
      <c r="M41" s="9"/>
      <c r="N41" s="9"/>
    </row>
    <row r="42" s="1" customFormat="1" ht="24" customHeight="1" spans="1:14">
      <c r="A42" s="23" t="s">
        <v>103</v>
      </c>
      <c r="B42" s="24" t="s">
        <v>30</v>
      </c>
      <c r="C42" s="25"/>
      <c r="D42" s="25"/>
      <c r="E42" s="24"/>
      <c r="F42" s="25"/>
      <c r="G42" s="25"/>
      <c r="H42" s="26">
        <f>H43+H44+H45</f>
        <v>336000</v>
      </c>
      <c r="I42" s="46"/>
      <c r="J42" s="26">
        <f>J43+J44+J45</f>
        <v>0</v>
      </c>
      <c r="K42" s="45"/>
      <c r="L42" s="41"/>
      <c r="M42" s="42"/>
      <c r="N42" s="42"/>
    </row>
    <row r="43" s="2" customFormat="1" ht="24" customHeight="1" spans="1:14">
      <c r="A43" s="27">
        <v>1</v>
      </c>
      <c r="B43" s="28" t="s">
        <v>104</v>
      </c>
      <c r="C43" s="29" t="s">
        <v>105</v>
      </c>
      <c r="D43" s="28" t="s">
        <v>106</v>
      </c>
      <c r="E43" s="28" t="s">
        <v>107</v>
      </c>
      <c r="F43" s="29">
        <v>1</v>
      </c>
      <c r="G43" s="29">
        <v>288000</v>
      </c>
      <c r="H43" s="30">
        <f t="shared" ref="H43:H45" si="4">ROUND(F43*G43,0)</f>
        <v>288000</v>
      </c>
      <c r="I43" s="46">
        <f>ROUND(G43*投标报价汇总表!$G$14,2)</f>
        <v>0</v>
      </c>
      <c r="J43" s="47">
        <f t="shared" si="3"/>
        <v>0</v>
      </c>
      <c r="K43" s="48"/>
      <c r="L43" s="8"/>
      <c r="M43" s="9"/>
      <c r="N43" s="9"/>
    </row>
    <row r="44" s="2" customFormat="1" ht="24" customHeight="1" spans="1:14">
      <c r="A44" s="27">
        <v>2</v>
      </c>
      <c r="B44" s="28" t="s">
        <v>108</v>
      </c>
      <c r="C44" s="29" t="s">
        <v>105</v>
      </c>
      <c r="D44" s="28" t="s">
        <v>106</v>
      </c>
      <c r="E44" s="28" t="s">
        <v>109</v>
      </c>
      <c r="F44" s="29">
        <v>1</v>
      </c>
      <c r="G44" s="29">
        <v>24000</v>
      </c>
      <c r="H44" s="30">
        <f t="shared" si="4"/>
        <v>24000</v>
      </c>
      <c r="I44" s="46">
        <f>ROUND(G44*投标报价汇总表!$G$14,2)</f>
        <v>0</v>
      </c>
      <c r="J44" s="47">
        <f t="shared" si="3"/>
        <v>0</v>
      </c>
      <c r="K44" s="48"/>
      <c r="L44" s="8"/>
      <c r="M44" s="9"/>
      <c r="N44" s="9"/>
    </row>
    <row r="45" s="2" customFormat="1" ht="24" customHeight="1" spans="1:14">
      <c r="A45" s="27">
        <v>3</v>
      </c>
      <c r="B45" s="28" t="s">
        <v>110</v>
      </c>
      <c r="C45" s="29" t="s">
        <v>105</v>
      </c>
      <c r="D45" s="28" t="s">
        <v>106</v>
      </c>
      <c r="E45" s="28" t="s">
        <v>110</v>
      </c>
      <c r="F45" s="29">
        <v>1</v>
      </c>
      <c r="G45" s="29">
        <v>24000</v>
      </c>
      <c r="H45" s="30">
        <f t="shared" si="4"/>
        <v>24000</v>
      </c>
      <c r="I45" s="46">
        <f>ROUND(G45*投标报价汇总表!$G$14,2)</f>
        <v>0</v>
      </c>
      <c r="J45" s="47">
        <f t="shared" si="3"/>
        <v>0</v>
      </c>
      <c r="K45" s="48"/>
      <c r="L45" s="8"/>
      <c r="M45" s="9"/>
      <c r="N45" s="9"/>
    </row>
    <row r="46" s="1" customFormat="1" ht="24" customHeight="1" spans="1:14">
      <c r="A46" s="23" t="s">
        <v>111</v>
      </c>
      <c r="B46" s="24" t="s">
        <v>31</v>
      </c>
      <c r="C46" s="25"/>
      <c r="D46" s="25"/>
      <c r="E46" s="24"/>
      <c r="F46" s="25"/>
      <c r="G46" s="25"/>
      <c r="H46" s="26">
        <f>H47+H48</f>
        <v>108000</v>
      </c>
      <c r="I46" s="46"/>
      <c r="J46" s="26">
        <f>J47+J48</f>
        <v>0</v>
      </c>
      <c r="K46" s="45"/>
      <c r="L46" s="41"/>
      <c r="M46" s="42"/>
      <c r="N46" s="42"/>
    </row>
    <row r="47" s="2" customFormat="1" ht="24" customHeight="1" spans="1:14">
      <c r="A47" s="27">
        <v>1</v>
      </c>
      <c r="B47" s="28" t="s">
        <v>112</v>
      </c>
      <c r="C47" s="29" t="s">
        <v>105</v>
      </c>
      <c r="D47" s="28" t="s">
        <v>106</v>
      </c>
      <c r="E47" s="28" t="s">
        <v>112</v>
      </c>
      <c r="F47" s="29">
        <v>1</v>
      </c>
      <c r="G47" s="29">
        <v>48000</v>
      </c>
      <c r="H47" s="30">
        <f t="shared" ref="H47:H51" si="5">ROUND(F47*G47,0)</f>
        <v>48000</v>
      </c>
      <c r="I47" s="46">
        <f>ROUND(G47*投标报价汇总表!$G$14,2)</f>
        <v>0</v>
      </c>
      <c r="J47" s="47">
        <f t="shared" si="3"/>
        <v>0</v>
      </c>
      <c r="K47" s="48"/>
      <c r="L47" s="8"/>
      <c r="M47" s="9"/>
      <c r="N47" s="9"/>
    </row>
    <row r="48" s="2" customFormat="1" ht="24" customHeight="1" spans="1:14">
      <c r="A48" s="27">
        <v>2</v>
      </c>
      <c r="B48" s="28" t="s">
        <v>113</v>
      </c>
      <c r="C48" s="29" t="s">
        <v>114</v>
      </c>
      <c r="D48" s="28" t="s">
        <v>115</v>
      </c>
      <c r="E48" s="28" t="s">
        <v>113</v>
      </c>
      <c r="F48" s="29">
        <v>1</v>
      </c>
      <c r="G48" s="29">
        <v>60000</v>
      </c>
      <c r="H48" s="30">
        <f t="shared" si="5"/>
        <v>60000</v>
      </c>
      <c r="I48" s="46">
        <f>ROUND(G48*投标报价汇总表!$G$14,2)</f>
        <v>0</v>
      </c>
      <c r="J48" s="47">
        <f t="shared" si="3"/>
        <v>0</v>
      </c>
      <c r="K48" s="48"/>
      <c r="L48" s="8"/>
      <c r="M48" s="9"/>
      <c r="N48" s="9"/>
    </row>
    <row r="49" s="1" customFormat="1" ht="24" customHeight="1" spans="1:14">
      <c r="A49" s="23" t="s">
        <v>116</v>
      </c>
      <c r="B49" s="24" t="s">
        <v>32</v>
      </c>
      <c r="C49" s="25"/>
      <c r="D49" s="25"/>
      <c r="E49" s="24"/>
      <c r="F49" s="25"/>
      <c r="G49" s="25"/>
      <c r="H49" s="26">
        <f>H50+H51</f>
        <v>360000</v>
      </c>
      <c r="I49" s="46"/>
      <c r="J49" s="26">
        <f>J50+J51</f>
        <v>0</v>
      </c>
      <c r="K49" s="45"/>
      <c r="L49" s="41"/>
      <c r="M49" s="42"/>
      <c r="N49" s="42"/>
    </row>
    <row r="50" s="2" customFormat="1" ht="24" customHeight="1" spans="1:14">
      <c r="A50" s="27">
        <v>1</v>
      </c>
      <c r="B50" s="28" t="s">
        <v>117</v>
      </c>
      <c r="C50" s="29" t="s">
        <v>118</v>
      </c>
      <c r="D50" s="28" t="s">
        <v>119</v>
      </c>
      <c r="E50" s="28" t="s">
        <v>120</v>
      </c>
      <c r="F50" s="29">
        <v>5</v>
      </c>
      <c r="G50" s="29">
        <v>36000</v>
      </c>
      <c r="H50" s="30">
        <f t="shared" si="5"/>
        <v>180000</v>
      </c>
      <c r="I50" s="46">
        <f>ROUND(G50*投标报价汇总表!$G$14,2)</f>
        <v>0</v>
      </c>
      <c r="J50" s="47">
        <f t="shared" si="3"/>
        <v>0</v>
      </c>
      <c r="K50" s="48"/>
      <c r="L50" s="8"/>
      <c r="M50" s="9"/>
      <c r="N50" s="9"/>
    </row>
    <row r="51" s="2" customFormat="1" ht="24" customHeight="1" spans="1:14">
      <c r="A51" s="27">
        <v>2</v>
      </c>
      <c r="B51" s="28" t="s">
        <v>121</v>
      </c>
      <c r="C51" s="29" t="s">
        <v>118</v>
      </c>
      <c r="D51" s="28" t="s">
        <v>119</v>
      </c>
      <c r="E51" s="28" t="s">
        <v>122</v>
      </c>
      <c r="F51" s="29">
        <v>5</v>
      </c>
      <c r="G51" s="29">
        <v>36000</v>
      </c>
      <c r="H51" s="30">
        <f t="shared" si="5"/>
        <v>180000</v>
      </c>
      <c r="I51" s="46">
        <f>ROUND(G51*投标报价汇总表!$G$14,2)</f>
        <v>0</v>
      </c>
      <c r="J51" s="47">
        <f t="shared" si="3"/>
        <v>0</v>
      </c>
      <c r="K51" s="48"/>
      <c r="L51" s="8"/>
      <c r="M51" s="9"/>
      <c r="N51" s="9"/>
    </row>
    <row r="52" s="1" customFormat="1" ht="24" customHeight="1" spans="1:14">
      <c r="A52" s="23" t="s">
        <v>123</v>
      </c>
      <c r="B52" s="24" t="s">
        <v>33</v>
      </c>
      <c r="C52" s="25"/>
      <c r="D52" s="25"/>
      <c r="E52" s="24"/>
      <c r="F52" s="25"/>
      <c r="G52" s="25"/>
      <c r="H52" s="26">
        <f>H53+H54+H55</f>
        <v>37200</v>
      </c>
      <c r="I52" s="46"/>
      <c r="J52" s="26">
        <f>J53+J54+J55</f>
        <v>0</v>
      </c>
      <c r="K52" s="45"/>
      <c r="L52" s="41"/>
      <c r="M52" s="42"/>
      <c r="N52" s="42"/>
    </row>
    <row r="53" s="2" customFormat="1" ht="24" customHeight="1" spans="1:14">
      <c r="A53" s="27">
        <v>1</v>
      </c>
      <c r="B53" s="28" t="s">
        <v>124</v>
      </c>
      <c r="C53" s="29" t="s">
        <v>105</v>
      </c>
      <c r="D53" s="28" t="s">
        <v>106</v>
      </c>
      <c r="E53" s="28" t="s">
        <v>124</v>
      </c>
      <c r="F53" s="29">
        <v>1</v>
      </c>
      <c r="G53" s="29">
        <v>9600</v>
      </c>
      <c r="H53" s="30">
        <f t="shared" ref="H53:H55" si="6">ROUND(F53*G53,0)</f>
        <v>9600</v>
      </c>
      <c r="I53" s="46">
        <f>ROUND(G53*投标报价汇总表!$G$14,2)</f>
        <v>0</v>
      </c>
      <c r="J53" s="47">
        <f t="shared" si="3"/>
        <v>0</v>
      </c>
      <c r="K53" s="48"/>
      <c r="L53" s="8"/>
      <c r="M53" s="9"/>
      <c r="N53" s="9"/>
    </row>
    <row r="54" s="2" customFormat="1" ht="24" customHeight="1" spans="1:14">
      <c r="A54" s="27">
        <v>2</v>
      </c>
      <c r="B54" s="28" t="s">
        <v>125</v>
      </c>
      <c r="C54" s="29" t="s">
        <v>105</v>
      </c>
      <c r="D54" s="28" t="s">
        <v>106</v>
      </c>
      <c r="E54" s="28" t="s">
        <v>125</v>
      </c>
      <c r="F54" s="29">
        <v>1</v>
      </c>
      <c r="G54" s="29">
        <v>9600</v>
      </c>
      <c r="H54" s="30">
        <f t="shared" si="6"/>
        <v>9600</v>
      </c>
      <c r="I54" s="46">
        <f>ROUND(G54*投标报价汇总表!$G$14,2)</f>
        <v>0</v>
      </c>
      <c r="J54" s="47">
        <f t="shared" si="3"/>
        <v>0</v>
      </c>
      <c r="K54" s="48"/>
      <c r="L54" s="8"/>
      <c r="M54" s="9"/>
      <c r="N54" s="9"/>
    </row>
    <row r="55" s="2" customFormat="1" ht="24" customHeight="1" spans="1:14">
      <c r="A55" s="27">
        <v>3</v>
      </c>
      <c r="B55" s="28" t="s">
        <v>126</v>
      </c>
      <c r="C55" s="29" t="s">
        <v>105</v>
      </c>
      <c r="D55" s="28" t="s">
        <v>106</v>
      </c>
      <c r="E55" s="28" t="s">
        <v>126</v>
      </c>
      <c r="F55" s="29">
        <v>1</v>
      </c>
      <c r="G55" s="29">
        <v>18000</v>
      </c>
      <c r="H55" s="30">
        <f t="shared" si="6"/>
        <v>18000</v>
      </c>
      <c r="I55" s="46">
        <f>ROUND(G55*投标报价汇总表!$G$14,2)</f>
        <v>0</v>
      </c>
      <c r="J55" s="47">
        <f t="shared" si="3"/>
        <v>0</v>
      </c>
      <c r="K55" s="48"/>
      <c r="L55" s="8"/>
      <c r="M55" s="9"/>
      <c r="N55" s="9"/>
    </row>
    <row r="56" s="1" customFormat="1" ht="24" customHeight="1" spans="1:14">
      <c r="A56" s="23" t="s">
        <v>127</v>
      </c>
      <c r="B56" s="24" t="s">
        <v>34</v>
      </c>
      <c r="C56" s="31"/>
      <c r="D56" s="31"/>
      <c r="E56" s="32"/>
      <c r="F56" s="31"/>
      <c r="G56" s="31"/>
      <c r="H56" s="26">
        <f>H57</f>
        <v>36851</v>
      </c>
      <c r="I56" s="26"/>
      <c r="J56" s="26">
        <f>J57</f>
        <v>36851</v>
      </c>
      <c r="K56" s="45"/>
      <c r="L56" s="41"/>
      <c r="M56" s="42"/>
      <c r="N56" s="42"/>
    </row>
    <row r="57" s="2" customFormat="1" ht="24" customHeight="1" spans="1:14">
      <c r="A57" s="27">
        <v>1</v>
      </c>
      <c r="B57" s="33" t="s">
        <v>34</v>
      </c>
      <c r="C57" s="29" t="s">
        <v>128</v>
      </c>
      <c r="D57" s="29" t="s">
        <v>129</v>
      </c>
      <c r="E57" s="28" t="s">
        <v>130</v>
      </c>
      <c r="F57" s="29">
        <v>1</v>
      </c>
      <c r="G57" s="29">
        <v>36851</v>
      </c>
      <c r="H57" s="30">
        <f>ROUND(F57*G57,0)</f>
        <v>36851</v>
      </c>
      <c r="I57" s="50">
        <v>36851</v>
      </c>
      <c r="J57" s="47">
        <f t="shared" si="3"/>
        <v>36851</v>
      </c>
      <c r="K57" s="49" t="s">
        <v>131</v>
      </c>
      <c r="L57" s="8"/>
      <c r="M57" s="9"/>
      <c r="N57" s="9"/>
    </row>
    <row r="60" spans="8:9">
      <c r="H60" s="34"/>
      <c r="I60" s="51"/>
    </row>
  </sheetData>
  <sheetProtection password="86BE" sheet="1" objects="1"/>
  <autoFilter ref="A1:K58">
    <extLst/>
  </autoFilter>
  <mergeCells count="15">
    <mergeCell ref="A1:K1"/>
    <mergeCell ref="G2:H2"/>
    <mergeCell ref="I2:J2"/>
    <mergeCell ref="B4:G4"/>
    <mergeCell ref="B29:G29"/>
    <mergeCell ref="B42:G42"/>
    <mergeCell ref="B46:G46"/>
    <mergeCell ref="B49:G49"/>
    <mergeCell ref="B52:G52"/>
    <mergeCell ref="A2:A3"/>
    <mergeCell ref="B2:B3"/>
    <mergeCell ref="C2:C3"/>
    <mergeCell ref="D2:D3"/>
    <mergeCell ref="E2:E3"/>
    <mergeCell ref="F2:F3"/>
  </mergeCells>
  <pageMargins left="0.393055555555556" right="0.196527777777778" top="0.354166666666667" bottom="0.354166666666667" header="0.236111111111111" footer="0.196527777777778"/>
  <pageSetup paperSize="9" fitToHeight="0" orientation="landscape" blackAndWhite="1" horizontalDpi="600"/>
  <headerFooter>
    <oddFooter>&amp;C响应人：(盖单位公章）         法定代表人或其委托代理人：(签字）</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a l l o w E d i t U s e r   x m l n s = " h t t p s : / / w e b . w p s . c n / e t / 2 0 1 8 / m a i n "   x m l n s : s = " h t t p : / / s c h e m a s . o p e n x m l f o r m a t s . o r g / s p r e a d s h e e t m l / 2 0 0 6 / m a i n "   h a s I n v i s i b l e P r o p R a n g e = " 0 " > < r a n g e L i s t   s h e e t S t i d = " 2 "   m a s t e r = " " / > < r a n g e L i s t   s h e e t S t i d = " 1 "   m a s t e r = " " > < a r r U s e r I d   t i t l e = " :S�W1 "   r a n g e C r e a t o r = " "   o t h e r s A c c e s s P e r m i s s i o n = " e d i t " / > < / r a n g e L i s t > < r a n g e L i s t   s h e e t S t i d = " 6 "   m a s t e r = " " / > < / a l l o w E d i t U s e r > 
</file>

<file path=customXml/itemProps1.xml><?xml version="1.0" encoding="utf-8"?>
<ds:datastoreItem xmlns:ds="http://schemas.openxmlformats.org/officeDocument/2006/customXml" ds:itemID="{5A5607D9-04D2-4DE1-AC0E-A7772F01BC71}">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工程量清单说明</vt:lpstr>
      <vt:lpstr>投标报价汇总表</vt:lpstr>
      <vt:lpstr>工程量清单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养护部</dc:creator>
  <cp:lastModifiedBy>緃容飯來張口</cp:lastModifiedBy>
  <dcterms:created xsi:type="dcterms:W3CDTF">2021-07-08T01:39:00Z</dcterms:created>
  <dcterms:modified xsi:type="dcterms:W3CDTF">2022-10-31T03:43:30Z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B8CEAE48CAA742509BD13BC482E3EDCB</vt:lpwstr>
  </property>
  <property fmtid="{D5CDD505-2E9C-101B-9397-08002B2CF9AE}" pid="3" name="KSOProductBuildVer">
    <vt:lpwstr>2052-11.8.6.11021</vt:lpwstr>
  </property>
</Properties>
</file>